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hakanmalmer 1/iCloud Drive (arkiv)/Documents/Dokument – Håkan Malmers iMac/Vagnmakaren/Ekonomi/"/>
    </mc:Choice>
  </mc:AlternateContent>
  <xr:revisionPtr revIDLastSave="0" documentId="13_ncr:1_{57562042-63CB-7944-AF3B-1626C8D92AAD}" xr6:coauthVersionLast="36" xr6:coauthVersionMax="36" xr10:uidLastSave="{00000000-0000-0000-0000-000000000000}"/>
  <bookViews>
    <workbookView xWindow="0" yWindow="500" windowWidth="20280" windowHeight="19500" activeTab="3" xr2:uid="{00000000-000D-0000-FFFF-FFFF00000000}"/>
  </bookViews>
  <sheets>
    <sheet name="Resultatrapport 2017" sheetId="5" r:id="rId1"/>
    <sheet name="Resultatrapport 2018" sheetId="4" r:id="rId2"/>
    <sheet name="Resultatrapport 2019" sheetId="3" r:id="rId3"/>
    <sheet name="Resultatrapport 2020" sheetId="2" r:id="rId4"/>
    <sheet name="Resultatrapport 2021" sheetId="1" r:id="rId5"/>
  </sheets>
  <calcPr calcId="181029"/>
</workbook>
</file>

<file path=xl/calcChain.xml><?xml version="1.0" encoding="utf-8"?>
<calcChain xmlns="http://schemas.openxmlformats.org/spreadsheetml/2006/main">
  <c r="B17" i="5" l="1"/>
  <c r="C17" i="5"/>
  <c r="D17" i="5"/>
  <c r="E17" i="5"/>
  <c r="F17" i="5"/>
  <c r="B20" i="5"/>
  <c r="C20" i="5"/>
  <c r="D20" i="5"/>
  <c r="E20" i="5"/>
  <c r="F20" i="5"/>
  <c r="B25" i="5"/>
  <c r="C25" i="5"/>
  <c r="D25" i="5"/>
  <c r="E25" i="5"/>
  <c r="F25" i="5"/>
  <c r="B26" i="5"/>
  <c r="C26" i="5"/>
  <c r="D26" i="5"/>
  <c r="E26" i="5"/>
  <c r="F26" i="5"/>
  <c r="B37" i="5"/>
  <c r="C37" i="5"/>
  <c r="D37" i="5"/>
  <c r="E37" i="5"/>
  <c r="F37" i="5"/>
  <c r="B43" i="5"/>
  <c r="C43" i="5"/>
  <c r="D43" i="5"/>
  <c r="E43" i="5"/>
  <c r="F43" i="5"/>
  <c r="B46" i="5"/>
  <c r="C46" i="5"/>
  <c r="D46" i="5"/>
  <c r="E46" i="5"/>
  <c r="F46" i="5"/>
  <c r="B68" i="5"/>
  <c r="C68" i="5"/>
  <c r="D68" i="5"/>
  <c r="E68" i="5"/>
  <c r="F68" i="5"/>
  <c r="B76" i="5"/>
  <c r="C76" i="5"/>
  <c r="D76" i="5"/>
  <c r="E76" i="5"/>
  <c r="F76" i="5"/>
  <c r="B82" i="5"/>
  <c r="C82" i="5"/>
  <c r="D82" i="5"/>
  <c r="E82" i="5"/>
  <c r="F82" i="5"/>
  <c r="B87" i="5"/>
  <c r="C87" i="5"/>
  <c r="D87" i="5"/>
  <c r="E87" i="5"/>
  <c r="F87" i="5"/>
  <c r="B88" i="5"/>
  <c r="C88" i="5"/>
  <c r="D88" i="5"/>
  <c r="E88" i="5"/>
  <c r="F88" i="5"/>
  <c r="B89" i="5"/>
  <c r="C89" i="5"/>
  <c r="D89" i="5"/>
  <c r="E89" i="5"/>
  <c r="F89" i="5"/>
  <c r="B94" i="5"/>
  <c r="C94" i="5"/>
  <c r="D94" i="5"/>
  <c r="E94" i="5"/>
  <c r="F94" i="5"/>
  <c r="B97" i="5"/>
  <c r="C97" i="5"/>
  <c r="D97" i="5"/>
  <c r="E97" i="5"/>
  <c r="F97" i="5"/>
  <c r="B100" i="5"/>
  <c r="C100" i="5"/>
  <c r="D100" i="5"/>
  <c r="E100" i="5"/>
  <c r="F100" i="5"/>
  <c r="B101" i="5"/>
  <c r="C101" i="5"/>
  <c r="D101" i="5"/>
  <c r="E101" i="5"/>
  <c r="F101" i="5"/>
  <c r="B102" i="5"/>
  <c r="C102" i="5"/>
  <c r="D102" i="5"/>
  <c r="E102" i="5"/>
  <c r="F102" i="5"/>
  <c r="B103" i="5"/>
  <c r="C103" i="5"/>
  <c r="D103" i="5"/>
  <c r="E103" i="5"/>
  <c r="F103" i="5"/>
  <c r="B17" i="4"/>
  <c r="C17" i="4"/>
  <c r="D17" i="4"/>
  <c r="E17" i="4"/>
  <c r="F17" i="4"/>
  <c r="B21" i="4"/>
  <c r="C21" i="4"/>
  <c r="D21" i="4"/>
  <c r="E21" i="4"/>
  <c r="F21" i="4"/>
  <c r="B24" i="4"/>
  <c r="C24" i="4"/>
  <c r="D24" i="4"/>
  <c r="E24" i="4"/>
  <c r="F24" i="4"/>
  <c r="B33" i="4"/>
  <c r="C33" i="4"/>
  <c r="D33" i="4"/>
  <c r="E33" i="4"/>
  <c r="F33" i="4"/>
  <c r="B34" i="4"/>
  <c r="C34" i="4"/>
  <c r="D34" i="4"/>
  <c r="E34" i="4"/>
  <c r="F34" i="4"/>
  <c r="B49" i="4"/>
  <c r="C49" i="4"/>
  <c r="D49" i="4"/>
  <c r="E49" i="4"/>
  <c r="F49" i="4"/>
  <c r="B59" i="4"/>
  <c r="C59" i="4"/>
  <c r="D59" i="4"/>
  <c r="E59" i="4"/>
  <c r="F59" i="4"/>
  <c r="B62" i="4"/>
  <c r="C62" i="4"/>
  <c r="D62" i="4"/>
  <c r="E62" i="4"/>
  <c r="F62" i="4"/>
  <c r="B86" i="4"/>
  <c r="C86" i="4"/>
  <c r="D86" i="4"/>
  <c r="E86" i="4"/>
  <c r="F86" i="4"/>
  <c r="B104" i="4"/>
  <c r="C104" i="4"/>
  <c r="D104" i="4"/>
  <c r="E104" i="4"/>
  <c r="F104" i="4"/>
  <c r="B112" i="4"/>
  <c r="C112" i="4"/>
  <c r="D112" i="4"/>
  <c r="E112" i="4"/>
  <c r="F112" i="4"/>
  <c r="B118" i="4"/>
  <c r="C118" i="4"/>
  <c r="D118" i="4"/>
  <c r="E118" i="4"/>
  <c r="F118" i="4"/>
  <c r="B119" i="4"/>
  <c r="C119" i="4"/>
  <c r="D119" i="4"/>
  <c r="E119" i="4"/>
  <c r="F119" i="4"/>
  <c r="B120" i="4"/>
  <c r="C120" i="4"/>
  <c r="D120" i="4"/>
  <c r="E120" i="4"/>
  <c r="F120" i="4"/>
  <c r="B126" i="4"/>
  <c r="C126" i="4"/>
  <c r="D126" i="4"/>
  <c r="E126" i="4"/>
  <c r="F126" i="4"/>
  <c r="B131" i="4"/>
  <c r="C131" i="4"/>
  <c r="D131" i="4"/>
  <c r="E131" i="4"/>
  <c r="F131" i="4"/>
  <c r="B135" i="4"/>
  <c r="C135" i="4"/>
  <c r="D135" i="4"/>
  <c r="E135" i="4"/>
  <c r="F135" i="4"/>
  <c r="B136" i="4"/>
  <c r="C136" i="4"/>
  <c r="D136" i="4"/>
  <c r="E136" i="4"/>
  <c r="F136" i="4"/>
  <c r="B137" i="4"/>
  <c r="C137" i="4"/>
  <c r="D137" i="4"/>
  <c r="E137" i="4"/>
  <c r="F137" i="4"/>
  <c r="B138" i="4"/>
  <c r="C138" i="4"/>
  <c r="D138" i="4"/>
  <c r="E138" i="4"/>
  <c r="F138" i="4"/>
  <c r="B17" i="3"/>
  <c r="C17" i="3"/>
  <c r="D17" i="3"/>
  <c r="E17" i="3"/>
  <c r="F17" i="3"/>
  <c r="B22" i="3"/>
  <c r="C22" i="3"/>
  <c r="D22" i="3"/>
  <c r="E22" i="3"/>
  <c r="F22" i="3"/>
  <c r="B26" i="3"/>
  <c r="C26" i="3"/>
  <c r="D26" i="3"/>
  <c r="E26" i="3"/>
  <c r="F26" i="3"/>
  <c r="B39" i="3"/>
  <c r="C39" i="3"/>
  <c r="D39" i="3"/>
  <c r="E39" i="3"/>
  <c r="F39" i="3"/>
  <c r="B40" i="3"/>
  <c r="C40" i="3"/>
  <c r="D40" i="3"/>
  <c r="E40" i="3"/>
  <c r="F40" i="3"/>
  <c r="B55" i="3"/>
  <c r="C55" i="3"/>
  <c r="D55" i="3"/>
  <c r="E55" i="3"/>
  <c r="F55" i="3"/>
  <c r="B66" i="3"/>
  <c r="C66" i="3"/>
  <c r="D66" i="3"/>
  <c r="E66" i="3"/>
  <c r="F66" i="3"/>
  <c r="B69" i="3"/>
  <c r="C69" i="3"/>
  <c r="D69" i="3"/>
  <c r="E69" i="3"/>
  <c r="F69" i="3"/>
  <c r="B92" i="3"/>
  <c r="C92" i="3"/>
  <c r="D92" i="3"/>
  <c r="E92" i="3"/>
  <c r="F92" i="3"/>
  <c r="B115" i="3"/>
  <c r="C115" i="3"/>
  <c r="D115" i="3"/>
  <c r="E115" i="3"/>
  <c r="F115" i="3"/>
  <c r="B122" i="3"/>
  <c r="C122" i="3"/>
  <c r="D122" i="3"/>
  <c r="E122" i="3"/>
  <c r="F122" i="3"/>
  <c r="B128" i="3"/>
  <c r="C128" i="3"/>
  <c r="D128" i="3"/>
  <c r="E128" i="3"/>
  <c r="F128" i="3"/>
  <c r="B129" i="3"/>
  <c r="C129" i="3"/>
  <c r="D129" i="3"/>
  <c r="E129" i="3"/>
  <c r="F129" i="3"/>
  <c r="B130" i="3"/>
  <c r="C130" i="3"/>
  <c r="D130" i="3"/>
  <c r="E130" i="3"/>
  <c r="F130" i="3"/>
  <c r="B135" i="3"/>
  <c r="C135" i="3"/>
  <c r="D135" i="3"/>
  <c r="E135" i="3"/>
  <c r="F135" i="3"/>
  <c r="B140" i="3"/>
  <c r="C140" i="3"/>
  <c r="D140" i="3"/>
  <c r="E140" i="3"/>
  <c r="F140" i="3"/>
  <c r="B144" i="3"/>
  <c r="C144" i="3"/>
  <c r="D144" i="3"/>
  <c r="E144" i="3"/>
  <c r="F144" i="3"/>
  <c r="B145" i="3"/>
  <c r="C145" i="3"/>
  <c r="D145" i="3"/>
  <c r="E145" i="3"/>
  <c r="F145" i="3"/>
  <c r="B146" i="3"/>
  <c r="C146" i="3"/>
  <c r="D146" i="3"/>
  <c r="E146" i="3"/>
  <c r="F146" i="3"/>
  <c r="B147" i="3"/>
  <c r="C147" i="3"/>
  <c r="D147" i="3"/>
  <c r="E147" i="3"/>
  <c r="F147" i="3"/>
  <c r="B17" i="2"/>
  <c r="C17" i="2"/>
  <c r="D17" i="2"/>
  <c r="E17" i="2"/>
  <c r="F17" i="2"/>
  <c r="B22" i="2"/>
  <c r="C22" i="2"/>
  <c r="D22" i="2"/>
  <c r="E22" i="2"/>
  <c r="F22" i="2"/>
  <c r="B29" i="2"/>
  <c r="C29" i="2"/>
  <c r="D29" i="2"/>
  <c r="E29" i="2"/>
  <c r="F29" i="2"/>
  <c r="B43" i="2"/>
  <c r="C43" i="2"/>
  <c r="D43" i="2"/>
  <c r="E43" i="2"/>
  <c r="F43" i="2"/>
  <c r="B44" i="2"/>
  <c r="C44" i="2"/>
  <c r="D44" i="2"/>
  <c r="E44" i="2"/>
  <c r="F44" i="2"/>
  <c r="B60" i="2"/>
  <c r="C60" i="2"/>
  <c r="D60" i="2"/>
  <c r="E60" i="2"/>
  <c r="F60" i="2"/>
  <c r="B65" i="2"/>
  <c r="C65" i="2"/>
  <c r="D65" i="2"/>
  <c r="E65" i="2"/>
  <c r="F65" i="2"/>
  <c r="B68" i="2"/>
  <c r="C68" i="2"/>
  <c r="D68" i="2"/>
  <c r="E68" i="2"/>
  <c r="F68" i="2"/>
  <c r="B90" i="2"/>
  <c r="C90" i="2"/>
  <c r="D90" i="2"/>
  <c r="E90" i="2"/>
  <c r="F90" i="2"/>
  <c r="B113" i="2"/>
  <c r="C113" i="2"/>
  <c r="D113" i="2"/>
  <c r="E113" i="2"/>
  <c r="F113" i="2"/>
  <c r="B120" i="2"/>
  <c r="C120" i="2"/>
  <c r="D120" i="2"/>
  <c r="E120" i="2"/>
  <c r="F120" i="2"/>
  <c r="B126" i="2"/>
  <c r="C126" i="2"/>
  <c r="D126" i="2"/>
  <c r="E126" i="2"/>
  <c r="F126" i="2"/>
  <c r="B127" i="2"/>
  <c r="C127" i="2"/>
  <c r="D127" i="2"/>
  <c r="E127" i="2"/>
  <c r="F127" i="2"/>
  <c r="B128" i="2"/>
  <c r="C128" i="2"/>
  <c r="D128" i="2"/>
  <c r="E128" i="2"/>
  <c r="F128" i="2"/>
  <c r="B133" i="2"/>
  <c r="C133" i="2"/>
  <c r="D133" i="2"/>
  <c r="E133" i="2"/>
  <c r="F133" i="2"/>
  <c r="B136" i="2"/>
  <c r="C136" i="2"/>
  <c r="D136" i="2"/>
  <c r="E136" i="2"/>
  <c r="F136" i="2"/>
  <c r="B139" i="2"/>
  <c r="C139" i="2"/>
  <c r="D139" i="2"/>
  <c r="E139" i="2"/>
  <c r="F139" i="2"/>
  <c r="B140" i="2"/>
  <c r="C140" i="2"/>
  <c r="D140" i="2"/>
  <c r="E140" i="2"/>
  <c r="F140" i="2"/>
  <c r="B141" i="2"/>
  <c r="C141" i="2"/>
  <c r="D141" i="2"/>
  <c r="E141" i="2"/>
  <c r="F141" i="2"/>
  <c r="B142" i="2"/>
  <c r="C142" i="2"/>
  <c r="D142" i="2"/>
  <c r="E142" i="2"/>
  <c r="F142" i="2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2" i="1"/>
  <c r="E132" i="1"/>
  <c r="D132" i="1"/>
  <c r="C132" i="1"/>
  <c r="B132" i="1"/>
  <c r="F128" i="1"/>
  <c r="E128" i="1"/>
  <c r="D128" i="1"/>
  <c r="C128" i="1"/>
  <c r="B128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16" i="1"/>
  <c r="E116" i="1"/>
  <c r="D116" i="1"/>
  <c r="C116" i="1"/>
  <c r="B116" i="1"/>
  <c r="F106" i="1"/>
  <c r="E106" i="1"/>
  <c r="D106" i="1"/>
  <c r="C106" i="1"/>
  <c r="B106" i="1"/>
  <c r="F86" i="1"/>
  <c r="E86" i="1"/>
  <c r="D86" i="1"/>
  <c r="C86" i="1"/>
  <c r="B86" i="1"/>
  <c r="F63" i="1"/>
  <c r="E63" i="1"/>
  <c r="D63" i="1"/>
  <c r="C63" i="1"/>
  <c r="B63" i="1"/>
  <c r="F60" i="1"/>
  <c r="E60" i="1"/>
  <c r="D60" i="1"/>
  <c r="C60" i="1"/>
  <c r="B60" i="1"/>
  <c r="F52" i="1"/>
  <c r="E52" i="1"/>
  <c r="D52" i="1"/>
  <c r="C52" i="1"/>
  <c r="B52" i="1"/>
  <c r="F36" i="1"/>
  <c r="E36" i="1"/>
  <c r="D36" i="1"/>
  <c r="C36" i="1"/>
  <c r="B36" i="1"/>
  <c r="F35" i="1"/>
  <c r="E35" i="1"/>
  <c r="D35" i="1"/>
  <c r="C35" i="1"/>
  <c r="B35" i="1"/>
  <c r="F26" i="1"/>
  <c r="E26" i="1"/>
  <c r="D26" i="1"/>
  <c r="C26" i="1"/>
  <c r="B26" i="1"/>
  <c r="F20" i="1"/>
  <c r="E20" i="1"/>
  <c r="D20" i="1"/>
  <c r="C20" i="1"/>
  <c r="B20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<sst xmlns="http://schemas.openxmlformats.org/spreadsheetml/2006/main" count="1088" uniqueCount="381">
  <si>
    <t xml:space="preserve"> </t>
  </si>
  <si>
    <t>Kund</t>
  </si>
  <si>
    <t>208294 - Brf Vagnmakaren</t>
  </si>
  <si>
    <t>Org.nummer</t>
  </si>
  <si>
    <t>7696091664</t>
  </si>
  <si>
    <t>Perioder</t>
  </si>
  <si>
    <t>JAN 2021 - DEC 2021</t>
  </si>
  <si>
    <t>Konton</t>
  </si>
  <si>
    <t>Samtliga</t>
  </si>
  <si>
    <t>Fastigheter</t>
  </si>
  <si>
    <t>208294001</t>
  </si>
  <si>
    <t>Rapportuttag</t>
  </si>
  <si>
    <t>JAN 2020 - DEC 2020</t>
  </si>
  <si>
    <t>Utfall</t>
  </si>
  <si>
    <t>Budget</t>
  </si>
  <si>
    <t>Avvikelse</t>
  </si>
  <si>
    <t>Årsavgifter och hyror</t>
  </si>
  <si>
    <t>2 517 528</t>
  </si>
  <si>
    <t>2 511 000</t>
  </si>
  <si>
    <t>6 528</t>
  </si>
  <si>
    <t>2 539 106</t>
  </si>
  <si>
    <t>-21 578</t>
  </si>
  <si>
    <t>3010 Hyresintäkter bostäder</t>
  </si>
  <si>
    <t>3016 Hyresintäkter p-platser momsregistrerade</t>
  </si>
  <si>
    <t>3017 Hyresintäkter p-platser ej momsregistrerade</t>
  </si>
  <si>
    <t>3020 Årsavgifter, bostäder</t>
  </si>
  <si>
    <t>Hyres- och avgiftsbortfall</t>
  </si>
  <si>
    <t>-25 609</t>
  </si>
  <si>
    <t>-11 900</t>
  </si>
  <si>
    <t>-13 709</t>
  </si>
  <si>
    <t>-15 896</t>
  </si>
  <si>
    <t>-9 713</t>
  </si>
  <si>
    <t>3080 Hyres- och avgiftsbortfall bostäder</t>
  </si>
  <si>
    <t>3086 Hyres- och avgiftsbortfall p-platser ej momsreg</t>
  </si>
  <si>
    <t>Övriga avgifter</t>
  </si>
  <si>
    <t>258 039</t>
  </si>
  <si>
    <t>201 000</t>
  </si>
  <si>
    <t>57 039</t>
  </si>
  <si>
    <t>171 195</t>
  </si>
  <si>
    <t>86 844</t>
  </si>
  <si>
    <t>3111 Debiterade vattenavgifter moms</t>
  </si>
  <si>
    <t>3121 Debiterade elavgifter moms</t>
  </si>
  <si>
    <t>3122 Debiterade elavgifter ej moms</t>
  </si>
  <si>
    <t>3218 Digitala tjänster (Bredband, TV etc) ej moms</t>
  </si>
  <si>
    <t>Övriga förvaltningsintäkter</t>
  </si>
  <si>
    <t>59 262</t>
  </si>
  <si>
    <t>62 000</t>
  </si>
  <si>
    <t>-2 738</t>
  </si>
  <si>
    <t>134 338</t>
  </si>
  <si>
    <t>-75 076</t>
  </si>
  <si>
    <t>3245 Pantförskrivningsavgifter</t>
  </si>
  <si>
    <t>3246 Överlåtelseavgift</t>
  </si>
  <si>
    <t>3511 Inkasso</t>
  </si>
  <si>
    <t>3740 Öres- och kronutjämning</t>
  </si>
  <si>
    <t>3996 Påminnelseavgift</t>
  </si>
  <si>
    <t>3998 Övriga rörelseintäkter ej moms</t>
  </si>
  <si>
    <t>3999 Övriga rörelseintäkter moms</t>
  </si>
  <si>
    <t>SUMMA INTÄKTER</t>
  </si>
  <si>
    <t>Reparationer</t>
  </si>
  <si>
    <t>-98 813</t>
  </si>
  <si>
    <t>-175 000</t>
  </si>
  <si>
    <t>76 187</t>
  </si>
  <si>
    <t>-236 777</t>
  </si>
  <si>
    <t>137 964</t>
  </si>
  <si>
    <t>4310 Rep bostäder utg för köpta tj</t>
  </si>
  <si>
    <t>4330 Rep gemensamma utrymmen utg för köpta tj</t>
  </si>
  <si>
    <t>4334 Rep gem utry utg för köpta tj Tvättutrustning</t>
  </si>
  <si>
    <t>4340 Rep installationer utg för köpta tj</t>
  </si>
  <si>
    <t>4341 Rep install utg för köpta tj VA/Sanitet</t>
  </si>
  <si>
    <t>4342 Rep install utg för köpta tj Värme</t>
  </si>
  <si>
    <t>4343 Rep install utg för köpta tj Ventilation</t>
  </si>
  <si>
    <t>4344 Rep install utg för köpta tj El</t>
  </si>
  <si>
    <t>4346 Rep install utg för köpta tj Hissar</t>
  </si>
  <si>
    <t>4352 Rep huskropp utg för köpta tj Fasader</t>
  </si>
  <si>
    <t>4354 Rep huskropp utg för köpta tj Balkonger</t>
  </si>
  <si>
    <t>4355 Rep huskropp utg för köpta tj Dörrar &amp; Portar</t>
  </si>
  <si>
    <t>4391 Vattenskador</t>
  </si>
  <si>
    <t>4393 Övriga försäkringsskador</t>
  </si>
  <si>
    <t>Underhåll</t>
  </si>
  <si>
    <t>-148 140</t>
  </si>
  <si>
    <t>-465 000</t>
  </si>
  <si>
    <t>316 860</t>
  </si>
  <si>
    <t>-5 988 637</t>
  </si>
  <si>
    <t>5 840 497</t>
  </si>
  <si>
    <t>4530 UH gemensamma utrymmen utg för köpta tj</t>
  </si>
  <si>
    <t>4540 UH installationer utg för köpta tj</t>
  </si>
  <si>
    <t>4541 UH installationer utg för köpta tj VA/Sanitet</t>
  </si>
  <si>
    <t>4543 UH installationer utg för köpta tj Ventilation</t>
  </si>
  <si>
    <t>4555 UH huskropp utg för köpta tj Dörrar &amp; Portar</t>
  </si>
  <si>
    <t>4590 Underhåll Övrigt</t>
  </si>
  <si>
    <t>Fastighetsskatt</t>
  </si>
  <si>
    <t>-61 278</t>
  </si>
  <si>
    <t>-64 300</t>
  </si>
  <si>
    <t>3 022</t>
  </si>
  <si>
    <t>-61 248</t>
  </si>
  <si>
    <t>-30</t>
  </si>
  <si>
    <t>4800 Fastighetsskatt</t>
  </si>
  <si>
    <t>Driftskostnader</t>
  </si>
  <si>
    <t>-1 164 612</t>
  </si>
  <si>
    <t>-1 120 500</t>
  </si>
  <si>
    <t>-44 112</t>
  </si>
  <si>
    <t>-1 047 036</t>
  </si>
  <si>
    <t>-117 577</t>
  </si>
  <si>
    <t>4113 Trädgårdsskötsel grundavtal</t>
  </si>
  <si>
    <t>4115 Trädgårdsskötsel extra debiterat</t>
  </si>
  <si>
    <t>4119 Serviceavtal</t>
  </si>
  <si>
    <t>4121 Inre skötsel/städ grund</t>
  </si>
  <si>
    <t>4122 Inre skötsel/städ extra</t>
  </si>
  <si>
    <t>4141 Obligatorisk ventilationskontroll OVK</t>
  </si>
  <si>
    <t>4142 Hissbesiktning</t>
  </si>
  <si>
    <t>4191 Snö- och halkbekämpning</t>
  </si>
  <si>
    <t>4610 Fastighetsel</t>
  </si>
  <si>
    <t>4620 Uppvärmning</t>
  </si>
  <si>
    <t>4630 Vatten</t>
  </si>
  <si>
    <t>4640 Sophämtning</t>
  </si>
  <si>
    <t>4710 Fastighetsförsäkring</t>
  </si>
  <si>
    <t>4742 Arrendeavgifter</t>
  </si>
  <si>
    <t>4760 Digitala tjänster (Bredband, TV etc)</t>
  </si>
  <si>
    <t>4785 Underhållsplanering</t>
  </si>
  <si>
    <t>4790 Övriga fastighetskostnader</t>
  </si>
  <si>
    <t>5410 Förbrukningsinventarier</t>
  </si>
  <si>
    <t>5460 Förbrukningsmaterial</t>
  </si>
  <si>
    <t>6400 Förvaltningskostnader (gruppkonto)</t>
  </si>
  <si>
    <t>6490 Övriga förvaltningskostnader</t>
  </si>
  <si>
    <t>Övriga kostnader</t>
  </si>
  <si>
    <t>-86 546</t>
  </si>
  <si>
    <t>-76 500</t>
  </si>
  <si>
    <t>-10 046</t>
  </si>
  <si>
    <t>-119 738</t>
  </si>
  <si>
    <t>33 192</t>
  </si>
  <si>
    <t>6062 Inkasso och KFM-avgifter</t>
  </si>
  <si>
    <t>6067 Pantförskrivningsavgifter</t>
  </si>
  <si>
    <t>6068 Överlåtelseavgifter</t>
  </si>
  <si>
    <t>6071 Extern representation avdragsgill</t>
  </si>
  <si>
    <t>6110 Kontorsmateriel</t>
  </si>
  <si>
    <t>6150 Trycksaker</t>
  </si>
  <si>
    <t>6210 Telekommunikation</t>
  </si>
  <si>
    <t>6230 Datakommunikation</t>
  </si>
  <si>
    <t>6250 Postbefordran (porto)</t>
  </si>
  <si>
    <t>6350 Konstaterade förluster på kund- o hyresfordr moms</t>
  </si>
  <si>
    <t>6351 Konstaterade förluster på kund- o hyresfodr ej moms</t>
  </si>
  <si>
    <t>6420 Revisionsarvode</t>
  </si>
  <si>
    <t>6550 Konsultarvoden</t>
  </si>
  <si>
    <t>6570 Bankkostnader</t>
  </si>
  <si>
    <t>6590 Övriga externa tjänster</t>
  </si>
  <si>
    <t>6981 Föreningsavgifter avdragsgilla</t>
  </si>
  <si>
    <t>9610 Moms per- korr skattepliktig omsättning</t>
  </si>
  <si>
    <t>9710 Moms per- korr motkonto skattepliktig omsättning</t>
  </si>
  <si>
    <t>Personalkostnader</t>
  </si>
  <si>
    <t>7012 Timlön till kollektivanställd</t>
  </si>
  <si>
    <t>7082 Semesterlöner till kollektivanställda</t>
  </si>
  <si>
    <t>7310 Styrelsearvoden, fast</t>
  </si>
  <si>
    <t>7331 Skattefria bilersättningar</t>
  </si>
  <si>
    <t>7332 Skattepliktiga bilersättningar</t>
  </si>
  <si>
    <t>7513 Sociala avgifter för löner och ersättningar, arbetare</t>
  </si>
  <si>
    <t>7514 Sociala avgifter för löner och ersättningar, övriga</t>
  </si>
  <si>
    <t>7631 Intern personalrepresentation avdragsgill</t>
  </si>
  <si>
    <t>Avskrivningar av anläggningstillgångar</t>
  </si>
  <si>
    <t>-522 064</t>
  </si>
  <si>
    <t>-517 706</t>
  </si>
  <si>
    <t>-4 358</t>
  </si>
  <si>
    <t>-517 653</t>
  </si>
  <si>
    <t>-4 411</t>
  </si>
  <si>
    <t>7821 Avskr på byggnader</t>
  </si>
  <si>
    <t>7827 Avskr standardförbättr</t>
  </si>
  <si>
    <t>7832 Avskr på inventarier och verktyg</t>
  </si>
  <si>
    <t>SUMMA KOSTNADER</t>
  </si>
  <si>
    <t>RÖRELSERESULTAT</t>
  </si>
  <si>
    <t>Ränteintäkter</t>
  </si>
  <si>
    <t>14 724</t>
  </si>
  <si>
    <t>-2 000</t>
  </si>
  <si>
    <t>16 724</t>
  </si>
  <si>
    <t>17 674</t>
  </si>
  <si>
    <t>-2 950</t>
  </si>
  <si>
    <t>8311 Ränteintäkter från bank</t>
  </si>
  <si>
    <t>8314 Skattefria ränteintäkter</t>
  </si>
  <si>
    <t>8318 Dröjsmålsränteintäkter</t>
  </si>
  <si>
    <t>Räntekostnader</t>
  </si>
  <si>
    <t>-147 764</t>
  </si>
  <si>
    <t>-160 000</t>
  </si>
  <si>
    <t>12 236</t>
  </si>
  <si>
    <t>-160 305</t>
  </si>
  <si>
    <t>12 541</t>
  </si>
  <si>
    <t>8410 Räntekostnader för långfristiga skulder</t>
  </si>
  <si>
    <t>8422 Dröjsmålsräntor för leverantörsskulder</t>
  </si>
  <si>
    <t>Övriga finansiella poster</t>
  </si>
  <si>
    <t>0</t>
  </si>
  <si>
    <t>3 183</t>
  </si>
  <si>
    <t>-3 183</t>
  </si>
  <si>
    <t>8210 Utdelningar på andelar i andra företag</t>
  </si>
  <si>
    <t>SUMMA FINANSIELLA POSTER</t>
  </si>
  <si>
    <t>RESULTAT EFTER FINANSIELLA POSTER</t>
  </si>
  <si>
    <t>Årets resultat</t>
  </si>
  <si>
    <t>Exported 2022-02-09</t>
  </si>
  <si>
    <t>15 381</t>
  </si>
  <si>
    <t>-175 686</t>
  </si>
  <si>
    <t>695</t>
  </si>
  <si>
    <t>-161 000</t>
  </si>
  <si>
    <t>8312 Ränteintäkter från kortfristiga placeringar</t>
  </si>
  <si>
    <t>819</t>
  </si>
  <si>
    <t>16 855</t>
  </si>
  <si>
    <t>12 674</t>
  </si>
  <si>
    <t>5 000</t>
  </si>
  <si>
    <t>7830 Avskr på maskiner o inventarier</t>
  </si>
  <si>
    <t>-9 618</t>
  </si>
  <si>
    <t>-508 035</t>
  </si>
  <si>
    <t>-8 757</t>
  </si>
  <si>
    <t>-508 896</t>
  </si>
  <si>
    <t>-15 897</t>
  </si>
  <si>
    <t>-138 392</t>
  </si>
  <si>
    <t>-8 290</t>
  </si>
  <si>
    <t>-146 000</t>
  </si>
  <si>
    <t>-154 290</t>
  </si>
  <si>
    <t>6580 Advokat- och rättegångskostnader</t>
  </si>
  <si>
    <t>6061 Kreditupplysning</t>
  </si>
  <si>
    <t>5890 Övriga resekostnader</t>
  </si>
  <si>
    <t>5690 Övriga kostnader för transportmedel</t>
  </si>
  <si>
    <t>-73 661</t>
  </si>
  <si>
    <t>-46 077</t>
  </si>
  <si>
    <t>-86 738</t>
  </si>
  <si>
    <t>-33 000</t>
  </si>
  <si>
    <t>4612 Hushållsel</t>
  </si>
  <si>
    <t>4112 Yttre skötsel/fastighetsskötsel extra</t>
  </si>
  <si>
    <t>7 477</t>
  </si>
  <si>
    <t>-1 054 512</t>
  </si>
  <si>
    <t>120 964</t>
  </si>
  <si>
    <t>-1 168 000</t>
  </si>
  <si>
    <t>-2 184</t>
  </si>
  <si>
    <t>-59 064</t>
  </si>
  <si>
    <t>-1 248</t>
  </si>
  <si>
    <t>-60 000</t>
  </si>
  <si>
    <t>4542 UH installationer utg för köpta tj Värme</t>
  </si>
  <si>
    <t>-3 805 819</t>
  </si>
  <si>
    <t>-2 182 819</t>
  </si>
  <si>
    <t>-1 918 637</t>
  </si>
  <si>
    <t>-4 070 000</t>
  </si>
  <si>
    <t>4390 Övriga Reparationer</t>
  </si>
  <si>
    <t>4360 Rep markytor utg för köpta tj</t>
  </si>
  <si>
    <t>4350 Rep huskropp utg för köpta tj</t>
  </si>
  <si>
    <t>-154 843</t>
  </si>
  <si>
    <t>-81 934</t>
  </si>
  <si>
    <t>-86 777</t>
  </si>
  <si>
    <t>-150 000</t>
  </si>
  <si>
    <t>3994 Försäkringsersättningar</t>
  </si>
  <si>
    <t>3990 Övriga ersättningar och intäkter</t>
  </si>
  <si>
    <t>3790 Övriga intäktskorrigeringar</t>
  </si>
  <si>
    <t>3650 Värme och varmvatten</t>
  </si>
  <si>
    <t>3291 Övriga ersättningar från hyresgäster ej moms</t>
  </si>
  <si>
    <t>53 725</t>
  </si>
  <si>
    <t>80 613</t>
  </si>
  <si>
    <t>10 338</t>
  </si>
  <si>
    <t>124 000</t>
  </si>
  <si>
    <t>3112 Debiterade vattenavgifter ej moms</t>
  </si>
  <si>
    <t>82 509</t>
  </si>
  <si>
    <t>88 686</t>
  </si>
  <si>
    <t>6 195</t>
  </si>
  <si>
    <t>165 000</t>
  </si>
  <si>
    <t>3082 Hyres- och avgiftsbortfall lokaler ej momsreg</t>
  </si>
  <si>
    <t>60 608</t>
  </si>
  <si>
    <t>-76 504</t>
  </si>
  <si>
    <t>-12 896</t>
  </si>
  <si>
    <t>-3 000</t>
  </si>
  <si>
    <t>3013 Hyresintäkter lokaler ej momsregistrerade</t>
  </si>
  <si>
    <t>-132 953</t>
  </si>
  <si>
    <t>2 672 059</t>
  </si>
  <si>
    <t>-48 894</t>
  </si>
  <si>
    <t>2 588 000</t>
  </si>
  <si>
    <t>JAN 2019 - DEC 2019</t>
  </si>
  <si>
    <t>8499 Övriga finansiella kostnader</t>
  </si>
  <si>
    <t>229 535</t>
  </si>
  <si>
    <t>-229 535</t>
  </si>
  <si>
    <t>8423 Räntekostnader för skatter och avgifter</t>
  </si>
  <si>
    <t>-13 825</t>
  </si>
  <si>
    <t>-161 861</t>
  </si>
  <si>
    <t>9 314</t>
  </si>
  <si>
    <t>-185 000</t>
  </si>
  <si>
    <t>12 253</t>
  </si>
  <si>
    <t>4 603</t>
  </si>
  <si>
    <t>6 855</t>
  </si>
  <si>
    <t>10 000</t>
  </si>
  <si>
    <t>-17 213</t>
  </si>
  <si>
    <t>-490 821</t>
  </si>
  <si>
    <t>-17 035</t>
  </si>
  <si>
    <t>-491 000</t>
  </si>
  <si>
    <t>7311 Ersättningar för sammanträden mm</t>
  </si>
  <si>
    <t>-1 287</t>
  </si>
  <si>
    <t>-137 105</t>
  </si>
  <si>
    <t>5 608</t>
  </si>
  <si>
    <t>-144 000</t>
  </si>
  <si>
    <t>6991 Övriga externa kostnader avdragsgilla</t>
  </si>
  <si>
    <t>-14 309</t>
  </si>
  <si>
    <t>-31 768</t>
  </si>
  <si>
    <t>-16 077</t>
  </si>
  <si>
    <t>-30 000</t>
  </si>
  <si>
    <t>4643 Hyra container</t>
  </si>
  <si>
    <t>37 900</t>
  </si>
  <si>
    <t>-1 092 412</t>
  </si>
  <si>
    <t>108 488</t>
  </si>
  <si>
    <t>-1 163 000</t>
  </si>
  <si>
    <t>-1 610</t>
  </si>
  <si>
    <t>-57 454</t>
  </si>
  <si>
    <t>-1 064</t>
  </si>
  <si>
    <t>-58 000</t>
  </si>
  <si>
    <t>4560 UH Markytor utg för köpta tj</t>
  </si>
  <si>
    <t>4551 UH huskropp utg för köpta tj Tak</t>
  </si>
  <si>
    <t>4550 UH huskropp utg för köpta tj</t>
  </si>
  <si>
    <t>4544 UH installationer utg för köpta tj El</t>
  </si>
  <si>
    <t>-2 123 705</t>
  </si>
  <si>
    <t>-59 113</t>
  </si>
  <si>
    <t>-497 819</t>
  </si>
  <si>
    <t>-1 685 000</t>
  </si>
  <si>
    <t>225 336</t>
  </si>
  <si>
    <t>-307 270</t>
  </si>
  <si>
    <t>68 066</t>
  </si>
  <si>
    <t>-61 971</t>
  </si>
  <si>
    <t>142 584</t>
  </si>
  <si>
    <t>28 613</t>
  </si>
  <si>
    <t>52 000</t>
  </si>
  <si>
    <t>8 214</t>
  </si>
  <si>
    <t>80 472</t>
  </si>
  <si>
    <t>6 686</t>
  </si>
  <si>
    <t>82 000</t>
  </si>
  <si>
    <t>-73 096</t>
  </si>
  <si>
    <t>-3 408</t>
  </si>
  <si>
    <t>-71 504</t>
  </si>
  <si>
    <t>-5 000</t>
  </si>
  <si>
    <t>32 046</t>
  </si>
  <si>
    <t>2 640 013</t>
  </si>
  <si>
    <t>-9 941</t>
  </si>
  <si>
    <t>2 682 000</t>
  </si>
  <si>
    <t>JAN 2018 - DEC 2018</t>
  </si>
  <si>
    <t>8 585</t>
  </si>
  <si>
    <t>-238 120</t>
  </si>
  <si>
    <t>-4 772</t>
  </si>
  <si>
    <t>-157 089</t>
  </si>
  <si>
    <t>208 660</t>
  </si>
  <si>
    <t>-370 521</t>
  </si>
  <si>
    <t>-10 377</t>
  </si>
  <si>
    <t>14 980</t>
  </si>
  <si>
    <t>-25 462</t>
  </si>
  <si>
    <t>-465 360</t>
  </si>
  <si>
    <t>-1 491</t>
  </si>
  <si>
    <t>-489 330</t>
  </si>
  <si>
    <t>7610 Utbildning</t>
  </si>
  <si>
    <t>8 842</t>
  </si>
  <si>
    <t>-145 947</t>
  </si>
  <si>
    <t>-6 105</t>
  </si>
  <si>
    <t>-131 000</t>
  </si>
  <si>
    <t>31 907</t>
  </si>
  <si>
    <t>-63 675</t>
  </si>
  <si>
    <t>115 232</t>
  </si>
  <si>
    <t>-147 000</t>
  </si>
  <si>
    <t>5490 Övriga förbrukningsinventarier/material</t>
  </si>
  <si>
    <t>4111 Yttre skötsel/fastighetsskötsel grund</t>
  </si>
  <si>
    <t>-93 009</t>
  </si>
  <si>
    <t>-999 404</t>
  </si>
  <si>
    <t>-65 412</t>
  </si>
  <si>
    <t>-1 027 000</t>
  </si>
  <si>
    <t>-924</t>
  </si>
  <si>
    <t>-56 530</t>
  </si>
  <si>
    <t>546</t>
  </si>
  <si>
    <t>4510 UH bostäder utg för köpta tj</t>
  </si>
  <si>
    <t>2 891 798</t>
  </si>
  <si>
    <t>-2 950 911</t>
  </si>
  <si>
    <t>434 887</t>
  </si>
  <si>
    <t>-494 000</t>
  </si>
  <si>
    <t>-156 582</t>
  </si>
  <si>
    <t>-150 688</t>
  </si>
  <si>
    <t>-207 270</t>
  </si>
  <si>
    <t>-100 000</t>
  </si>
  <si>
    <t>84 817</t>
  </si>
  <si>
    <t>57 768</t>
  </si>
  <si>
    <t>93 584</t>
  </si>
  <si>
    <t>49 000</t>
  </si>
  <si>
    <t>472</t>
  </si>
  <si>
    <t>80 000</t>
  </si>
  <si>
    <t>51 637</t>
  </si>
  <si>
    <t>2 588 376</t>
  </si>
  <si>
    <t>3 013</t>
  </si>
  <si>
    <t>2 637 000</t>
  </si>
  <si>
    <t>JAN 2017 - DEC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</si>
</sst>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indexed="8"/>
      <name val="Calibri"/>
    </font>
    <font>
      <sz val="8"/>
      <name val="Tahoma"/>
    </font>
    <font>
      <b/>
      <sz val="8"/>
      <name val="Tahoma"/>
    </font>
    <font>
      <sz val="8"/>
      <color rgb="FF4C5358"/>
      <name val="Tahoma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2D6D8"/>
      </bottom>
      <diagonal/>
    </border>
  </borders>
  <cellStyleXfs count="2">
    <xf numFmtId="0" fontId="0" fillId="0" borderId="0" applyAlignment="0"/>
    <xf numFmtId="0" fontId="4" fillId="0" borderId="1" applyAlignment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1" xfId="1"/>
    <xf numFmtId="0" fontId="1" fillId="0" borderId="1" xfId="1" applyFont="1"/>
    <xf numFmtId="3" fontId="1" fillId="0" borderId="1" xfId="1" applyNumberFormat="1" applyFont="1" applyAlignment="1">
      <alignment horizontal="right"/>
    </xf>
    <xf numFmtId="3" fontId="1" fillId="0" borderId="2" xfId="1" applyNumberFormat="1" applyFont="1" applyBorder="1" applyAlignment="1">
      <alignment horizontal="right"/>
    </xf>
    <xf numFmtId="0" fontId="1" fillId="0" borderId="2" xfId="1" applyFont="1" applyBorder="1"/>
    <xf numFmtId="3" fontId="3" fillId="2" borderId="1" xfId="1" applyNumberFormat="1" applyFont="1" applyFill="1" applyBorder="1" applyAlignment="1">
      <alignment horizontal="right"/>
    </xf>
    <xf numFmtId="0" fontId="3" fillId="2" borderId="1" xfId="1" applyFont="1" applyFill="1" applyBorder="1"/>
    <xf numFmtId="0" fontId="1" fillId="0" borderId="1" xfId="1" applyFont="1" applyAlignment="1">
      <alignment horizontal="right"/>
    </xf>
    <xf numFmtId="0" fontId="1" fillId="0" borderId="1" xfId="1" applyFont="1" applyAlignment="1">
      <alignment horizontal="center"/>
    </xf>
    <xf numFmtId="0" fontId="2" fillId="0" borderId="1" xfId="1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1" applyFont="1" applyAlignment="1">
      <alignment horizontal="left"/>
    </xf>
    <xf numFmtId="164" fontId="1" fillId="0" borderId="1" xfId="1" applyNumberFormat="1" applyFont="1" applyAlignment="1">
      <alignment horizontal="left"/>
    </xf>
    <xf numFmtId="0" fontId="1" fillId="0" borderId="1" xfId="1" applyFont="1" applyAlignment="1">
      <alignment horizontal="center"/>
    </xf>
  </cellXfs>
  <cellStyles count="2">
    <cellStyle name="Normal" xfId="0" builtinId="0" customBuiltin="1"/>
    <cellStyle name="Normal 2" xfId="1" xr:uid="{3469772F-8D3B-1641-A6EE-E0FB7414F4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5A4FE95B-6311-C246-9181-05D035007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AB88873-4035-AC4C-9BEF-5BFDF24A9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34E9A10E-0A90-6043-A048-AD17CAFA7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D0893D3-382A-0149-8F2C-6614B2F7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1910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971671</xdr:colOff>
      <xdr:row>1</xdr:row>
      <xdr:rowOff>571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1671" cy="418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97BB2-470B-8549-A5B8-B5BCA54CB893}">
  <sheetPr>
    <pageSetUpPr fitToPage="1"/>
  </sheetPr>
  <dimension ref="A1:F105"/>
  <sheetViews>
    <sheetView zoomScaleNormal="100" workbookViewId="0"/>
  </sheetViews>
  <sheetFormatPr baseColWidth="10" defaultColWidth="21.5" defaultRowHeight="11.25" customHeight="1" outlineLevelRow="1" x14ac:dyDescent="0.2"/>
  <cols>
    <col min="1" max="1" width="43.83203125" style="10" customWidth="1" collapsed="1"/>
    <col min="2" max="2" width="10" style="10" customWidth="1" collapsed="1"/>
    <col min="3" max="3" width="7" style="10" customWidth="1" collapsed="1"/>
    <col min="4" max="4" width="10" style="10" customWidth="1" collapsed="1"/>
    <col min="5" max="5" width="5.6640625" style="10" customWidth="1" collapsed="1"/>
    <col min="6" max="6" width="10" style="10" customWidth="1" collapsed="1"/>
    <col min="7" max="16384" width="21.5" style="10"/>
  </cols>
  <sheetData>
    <row r="1" spans="1:6" ht="33" customHeight="1" x14ac:dyDescent="0.2">
      <c r="A1" s="11" t="s">
        <v>0</v>
      </c>
      <c r="B1" s="23" t="s">
        <v>0</v>
      </c>
      <c r="C1" s="23"/>
      <c r="D1" s="23"/>
      <c r="E1" s="23"/>
      <c r="F1" s="23"/>
    </row>
    <row r="2" spans="1:6" ht="14.5" customHeight="1" x14ac:dyDescent="0.2">
      <c r="A2" s="19" t="s">
        <v>1</v>
      </c>
      <c r="B2" s="23" t="s">
        <v>2</v>
      </c>
      <c r="C2" s="23"/>
      <c r="D2" s="23"/>
      <c r="E2" s="23"/>
      <c r="F2" s="23"/>
    </row>
    <row r="3" spans="1:6" ht="14.5" customHeight="1" x14ac:dyDescent="0.2">
      <c r="A3" s="19" t="s">
        <v>3</v>
      </c>
      <c r="B3" s="23" t="s">
        <v>4</v>
      </c>
      <c r="C3" s="23"/>
      <c r="D3" s="23"/>
      <c r="E3" s="23"/>
      <c r="F3" s="23"/>
    </row>
    <row r="4" spans="1:6" ht="14.5" customHeight="1" x14ac:dyDescent="0.2">
      <c r="A4" s="19" t="s">
        <v>5</v>
      </c>
      <c r="B4" s="23" t="s">
        <v>380</v>
      </c>
      <c r="C4" s="23"/>
      <c r="D4" s="23"/>
      <c r="E4" s="23"/>
      <c r="F4" s="23"/>
    </row>
    <row r="5" spans="1:6" ht="14.5" customHeight="1" x14ac:dyDescent="0.2">
      <c r="A5" s="19" t="s">
        <v>7</v>
      </c>
      <c r="B5" s="23" t="s">
        <v>8</v>
      </c>
      <c r="C5" s="23"/>
      <c r="D5" s="23"/>
      <c r="E5" s="23"/>
      <c r="F5" s="23"/>
    </row>
    <row r="6" spans="1:6" ht="14.5" customHeight="1" x14ac:dyDescent="0.2">
      <c r="A6" s="19" t="s">
        <v>9</v>
      </c>
      <c r="B6" s="23" t="s">
        <v>10</v>
      </c>
      <c r="C6" s="23"/>
      <c r="D6" s="23"/>
      <c r="E6" s="23"/>
      <c r="F6" s="23"/>
    </row>
    <row r="7" spans="1:6" ht="14.5" customHeight="1" x14ac:dyDescent="0.2">
      <c r="A7" s="19" t="s">
        <v>11</v>
      </c>
      <c r="B7" s="24">
        <v>44601.68715150463</v>
      </c>
      <c r="C7" s="24"/>
      <c r="D7" s="24"/>
      <c r="E7" s="24"/>
      <c r="F7" s="24"/>
    </row>
    <row r="8" spans="1:6" ht="15" x14ac:dyDescent="0.2">
      <c r="A8" s="11" t="s">
        <v>0</v>
      </c>
    </row>
    <row r="9" spans="1:6" ht="34" customHeight="1" x14ac:dyDescent="0.2">
      <c r="A9" s="17" t="s">
        <v>0</v>
      </c>
      <c r="B9" s="25" t="s">
        <v>380</v>
      </c>
      <c r="C9" s="25"/>
      <c r="D9" s="25"/>
      <c r="E9" s="25" t="s">
        <v>0</v>
      </c>
      <c r="F9" s="25"/>
    </row>
    <row r="10" spans="1:6" ht="34" customHeight="1" x14ac:dyDescent="0.2">
      <c r="A10" s="17" t="s">
        <v>0</v>
      </c>
      <c r="B10" s="18" t="s">
        <v>13</v>
      </c>
      <c r="C10" s="18" t="s">
        <v>14</v>
      </c>
      <c r="D10" s="18" t="s">
        <v>15</v>
      </c>
      <c r="E10" s="18" t="s">
        <v>13</v>
      </c>
      <c r="F10" s="18" t="s">
        <v>15</v>
      </c>
    </row>
    <row r="11" spans="1:6" ht="48" hidden="1" customHeight="1" outlineLevel="1" x14ac:dyDescent="0.2">
      <c r="A11" s="11" t="s">
        <v>16</v>
      </c>
      <c r="B11" s="17" t="s">
        <v>377</v>
      </c>
      <c r="C11" s="17" t="s">
        <v>186</v>
      </c>
      <c r="D11" s="17" t="s">
        <v>377</v>
      </c>
      <c r="E11" s="17" t="s">
        <v>186</v>
      </c>
      <c r="F11" s="17" t="s">
        <v>377</v>
      </c>
    </row>
    <row r="12" spans="1:6" ht="32" hidden="1" customHeight="1" outlineLevel="1" x14ac:dyDescent="0.2">
      <c r="A12" s="16" t="s">
        <v>22</v>
      </c>
      <c r="B12" s="15">
        <v>347477.03</v>
      </c>
      <c r="C12" s="15">
        <v>0</v>
      </c>
      <c r="D12" s="15">
        <v>347477.03</v>
      </c>
      <c r="E12" s="15">
        <v>0</v>
      </c>
      <c r="F12" s="15">
        <v>347477.03</v>
      </c>
    </row>
    <row r="13" spans="1:6" ht="32" hidden="1" customHeight="1" outlineLevel="1" x14ac:dyDescent="0.2">
      <c r="A13" s="16" t="s">
        <v>262</v>
      </c>
      <c r="B13" s="15">
        <v>6000</v>
      </c>
      <c r="C13" s="15">
        <v>0</v>
      </c>
      <c r="D13" s="15">
        <v>6000</v>
      </c>
      <c r="E13" s="15">
        <v>0</v>
      </c>
      <c r="F13" s="15">
        <v>6000</v>
      </c>
    </row>
    <row r="14" spans="1:6" ht="32" hidden="1" customHeight="1" outlineLevel="1" x14ac:dyDescent="0.2">
      <c r="A14" s="16" t="s">
        <v>23</v>
      </c>
      <c r="B14" s="15">
        <v>83962.67</v>
      </c>
      <c r="C14" s="15">
        <v>0</v>
      </c>
      <c r="D14" s="15">
        <v>83962.67</v>
      </c>
      <c r="E14" s="15">
        <v>0</v>
      </c>
      <c r="F14" s="15">
        <v>83962.67</v>
      </c>
    </row>
    <row r="15" spans="1:6" ht="32" hidden="1" customHeight="1" outlineLevel="1" x14ac:dyDescent="0.2">
      <c r="A15" s="16" t="s">
        <v>24</v>
      </c>
      <c r="B15" s="15">
        <v>67140</v>
      </c>
      <c r="C15" s="15">
        <v>0</v>
      </c>
      <c r="D15" s="15">
        <v>67140</v>
      </c>
      <c r="E15" s="15">
        <v>0</v>
      </c>
      <c r="F15" s="15">
        <v>67140</v>
      </c>
    </row>
    <row r="16" spans="1:6" ht="32" hidden="1" customHeight="1" outlineLevel="1" x14ac:dyDescent="0.2">
      <c r="A16" s="16" t="s">
        <v>25</v>
      </c>
      <c r="B16" s="15">
        <v>2083796.76</v>
      </c>
      <c r="C16" s="15">
        <v>0</v>
      </c>
      <c r="D16" s="15">
        <v>2083796.76</v>
      </c>
      <c r="E16" s="15">
        <v>0</v>
      </c>
      <c r="F16" s="15">
        <v>2083796.76</v>
      </c>
    </row>
    <row r="17" spans="1:6" ht="18" customHeight="1" collapsed="1" x14ac:dyDescent="0.2">
      <c r="A17" s="14" t="s">
        <v>16</v>
      </c>
      <c r="B17" s="13">
        <f>SUM(B12:B16)</f>
        <v>2588376.46</v>
      </c>
      <c r="C17" s="13">
        <f>SUM(C12:C16)</f>
        <v>0</v>
      </c>
      <c r="D17" s="13">
        <f>SUM(D12:D16)</f>
        <v>2588376.46</v>
      </c>
      <c r="E17" s="13">
        <f>SUM(E12:E16)</f>
        <v>0</v>
      </c>
      <c r="F17" s="13">
        <f>SUM(F12:F16)</f>
        <v>2588376.46</v>
      </c>
    </row>
    <row r="18" spans="1:6" ht="48" hidden="1" customHeight="1" outlineLevel="1" x14ac:dyDescent="0.2">
      <c r="A18" s="11" t="s">
        <v>34</v>
      </c>
      <c r="B18" s="17" t="s">
        <v>319</v>
      </c>
      <c r="C18" s="17" t="s">
        <v>186</v>
      </c>
      <c r="D18" s="17" t="s">
        <v>319</v>
      </c>
      <c r="E18" s="17" t="s">
        <v>186</v>
      </c>
      <c r="F18" s="17" t="s">
        <v>319</v>
      </c>
    </row>
    <row r="19" spans="1:6" ht="32" hidden="1" customHeight="1" outlineLevel="1" x14ac:dyDescent="0.2">
      <c r="A19" s="16" t="s">
        <v>43</v>
      </c>
      <c r="B19" s="15">
        <v>80472</v>
      </c>
      <c r="C19" s="15">
        <v>0</v>
      </c>
      <c r="D19" s="15">
        <v>80472</v>
      </c>
      <c r="E19" s="15">
        <v>0</v>
      </c>
      <c r="F19" s="15">
        <v>80472</v>
      </c>
    </row>
    <row r="20" spans="1:6" ht="18" customHeight="1" collapsed="1" x14ac:dyDescent="0.2">
      <c r="A20" s="14" t="s">
        <v>34</v>
      </c>
      <c r="B20" s="13">
        <f>B19</f>
        <v>80472</v>
      </c>
      <c r="C20" s="13">
        <f>C19</f>
        <v>0</v>
      </c>
      <c r="D20" s="13">
        <f>D19</f>
        <v>80472</v>
      </c>
      <c r="E20" s="13">
        <f>E19</f>
        <v>0</v>
      </c>
      <c r="F20" s="13">
        <f>F19</f>
        <v>80472</v>
      </c>
    </row>
    <row r="21" spans="1:6" ht="48" hidden="1" customHeight="1" outlineLevel="1" x14ac:dyDescent="0.2">
      <c r="A21" s="11" t="s">
        <v>44</v>
      </c>
      <c r="B21" s="17" t="s">
        <v>371</v>
      </c>
      <c r="C21" s="17" t="s">
        <v>186</v>
      </c>
      <c r="D21" s="17" t="s">
        <v>371</v>
      </c>
      <c r="E21" s="17" t="s">
        <v>186</v>
      </c>
      <c r="F21" s="17" t="s">
        <v>371</v>
      </c>
    </row>
    <row r="22" spans="1:6" ht="32" hidden="1" customHeight="1" outlineLevel="1" x14ac:dyDescent="0.2">
      <c r="A22" s="16" t="s">
        <v>53</v>
      </c>
      <c r="B22" s="15">
        <v>11.96</v>
      </c>
      <c r="C22" s="15">
        <v>0</v>
      </c>
      <c r="D22" s="15">
        <v>11.96</v>
      </c>
      <c r="E22" s="15">
        <v>0</v>
      </c>
      <c r="F22" s="15">
        <v>11.96</v>
      </c>
    </row>
    <row r="23" spans="1:6" ht="32" hidden="1" customHeight="1" outlineLevel="1" x14ac:dyDescent="0.2">
      <c r="A23" s="16" t="s">
        <v>55</v>
      </c>
      <c r="B23" s="15">
        <v>6881.58</v>
      </c>
      <c r="C23" s="15">
        <v>0</v>
      </c>
      <c r="D23" s="15">
        <v>6881.58</v>
      </c>
      <c r="E23" s="15">
        <v>0</v>
      </c>
      <c r="F23" s="15">
        <v>6881.58</v>
      </c>
    </row>
    <row r="24" spans="1:6" ht="32" hidden="1" customHeight="1" outlineLevel="1" x14ac:dyDescent="0.2">
      <c r="A24" s="16" t="s">
        <v>56</v>
      </c>
      <c r="B24" s="15">
        <v>50874</v>
      </c>
      <c r="C24" s="15">
        <v>0</v>
      </c>
      <c r="D24" s="15">
        <v>50874</v>
      </c>
      <c r="E24" s="15">
        <v>0</v>
      </c>
      <c r="F24" s="15">
        <v>50874</v>
      </c>
    </row>
    <row r="25" spans="1:6" ht="18" customHeight="1" collapsed="1" x14ac:dyDescent="0.2">
      <c r="A25" s="14" t="s">
        <v>44</v>
      </c>
      <c r="B25" s="13">
        <f>SUM(B22:B24)</f>
        <v>57767.54</v>
      </c>
      <c r="C25" s="13">
        <f>SUM(C22:C24)</f>
        <v>0</v>
      </c>
      <c r="D25" s="13">
        <f>SUM(D22:D24)</f>
        <v>57767.54</v>
      </c>
      <c r="E25" s="13">
        <f>SUM(E22:E24)</f>
        <v>0</v>
      </c>
      <c r="F25" s="13">
        <f>SUM(F22:F24)</f>
        <v>57767.54</v>
      </c>
    </row>
    <row r="26" spans="1:6" ht="40" customHeight="1" x14ac:dyDescent="0.2">
      <c r="A26" s="11" t="s">
        <v>57</v>
      </c>
      <c r="B26" s="12">
        <f>SUM(B12:B16)+B19+SUM(B22:B24)</f>
        <v>2726616</v>
      </c>
      <c r="C26" s="12">
        <f>SUM(C12:C16)+C19+SUM(C22:C24)</f>
        <v>0</v>
      </c>
      <c r="D26" s="12">
        <f>SUM(D12:D16)+D19+SUM(D22:D24)</f>
        <v>2726616</v>
      </c>
      <c r="E26" s="12">
        <f>SUM(E12:E16)+E19+SUM(E22:E24)</f>
        <v>0</v>
      </c>
      <c r="F26" s="12">
        <f>SUM(F12:F16)+F19+SUM(F22:F24)</f>
        <v>2726616</v>
      </c>
    </row>
    <row r="27" spans="1:6" ht="48" hidden="1" customHeight="1" outlineLevel="1" x14ac:dyDescent="0.2">
      <c r="A27" s="11" t="s">
        <v>58</v>
      </c>
      <c r="B27" s="17" t="s">
        <v>367</v>
      </c>
      <c r="C27" s="17" t="s">
        <v>186</v>
      </c>
      <c r="D27" s="17" t="s">
        <v>367</v>
      </c>
      <c r="E27" s="17" t="s">
        <v>186</v>
      </c>
      <c r="F27" s="17" t="s">
        <v>367</v>
      </c>
    </row>
    <row r="28" spans="1:6" ht="32" hidden="1" customHeight="1" outlineLevel="1" x14ac:dyDescent="0.2">
      <c r="A28" s="16" t="s">
        <v>64</v>
      </c>
      <c r="B28" s="15">
        <v>-15572</v>
      </c>
      <c r="C28" s="15">
        <v>0</v>
      </c>
      <c r="D28" s="15">
        <v>-15572</v>
      </c>
      <c r="E28" s="15">
        <v>0</v>
      </c>
      <c r="F28" s="15">
        <v>-15572</v>
      </c>
    </row>
    <row r="29" spans="1:6" ht="32" hidden="1" customHeight="1" outlineLevel="1" x14ac:dyDescent="0.2">
      <c r="A29" s="16" t="s">
        <v>65</v>
      </c>
      <c r="B29" s="15">
        <v>-34859</v>
      </c>
      <c r="C29" s="15">
        <v>0</v>
      </c>
      <c r="D29" s="15">
        <v>-34859</v>
      </c>
      <c r="E29" s="15">
        <v>0</v>
      </c>
      <c r="F29" s="15">
        <v>-34859</v>
      </c>
    </row>
    <row r="30" spans="1:6" ht="32" hidden="1" customHeight="1" outlineLevel="1" x14ac:dyDescent="0.2">
      <c r="A30" s="16" t="s">
        <v>66</v>
      </c>
      <c r="B30" s="15">
        <v>-15216</v>
      </c>
      <c r="C30" s="15">
        <v>0</v>
      </c>
      <c r="D30" s="15">
        <v>-15216</v>
      </c>
      <c r="E30" s="15">
        <v>0</v>
      </c>
      <c r="F30" s="15">
        <v>-15216</v>
      </c>
    </row>
    <row r="31" spans="1:6" ht="32" hidden="1" customHeight="1" outlineLevel="1" x14ac:dyDescent="0.2">
      <c r="A31" s="16" t="s">
        <v>67</v>
      </c>
      <c r="B31" s="15">
        <v>-2204</v>
      </c>
      <c r="C31" s="15">
        <v>0</v>
      </c>
      <c r="D31" s="15">
        <v>-2204</v>
      </c>
      <c r="E31" s="15">
        <v>0</v>
      </c>
      <c r="F31" s="15">
        <v>-2204</v>
      </c>
    </row>
    <row r="32" spans="1:6" ht="32" hidden="1" customHeight="1" outlineLevel="1" x14ac:dyDescent="0.2">
      <c r="A32" s="16" t="s">
        <v>68</v>
      </c>
      <c r="B32" s="15">
        <v>-16920</v>
      </c>
      <c r="C32" s="15">
        <v>0</v>
      </c>
      <c r="D32" s="15">
        <v>-16920</v>
      </c>
      <c r="E32" s="15">
        <v>0</v>
      </c>
      <c r="F32" s="15">
        <v>-16920</v>
      </c>
    </row>
    <row r="33" spans="1:6" ht="32" hidden="1" customHeight="1" outlineLevel="1" x14ac:dyDescent="0.2">
      <c r="A33" s="16" t="s">
        <v>71</v>
      </c>
      <c r="B33" s="15">
        <v>-2856</v>
      </c>
      <c r="C33" s="15">
        <v>0</v>
      </c>
      <c r="D33" s="15">
        <v>-2856</v>
      </c>
      <c r="E33" s="15">
        <v>0</v>
      </c>
      <c r="F33" s="15">
        <v>-2856</v>
      </c>
    </row>
    <row r="34" spans="1:6" ht="32" hidden="1" customHeight="1" outlineLevel="1" x14ac:dyDescent="0.2">
      <c r="A34" s="16" t="s">
        <v>72</v>
      </c>
      <c r="B34" s="15">
        <v>-49190</v>
      </c>
      <c r="C34" s="15">
        <v>0</v>
      </c>
      <c r="D34" s="15">
        <v>-49190</v>
      </c>
      <c r="E34" s="15">
        <v>0</v>
      </c>
      <c r="F34" s="15">
        <v>-49190</v>
      </c>
    </row>
    <row r="35" spans="1:6" ht="32" hidden="1" customHeight="1" outlineLevel="1" x14ac:dyDescent="0.2">
      <c r="A35" s="16" t="s">
        <v>238</v>
      </c>
      <c r="B35" s="15">
        <v>-8343</v>
      </c>
      <c r="C35" s="15">
        <v>0</v>
      </c>
      <c r="D35" s="15">
        <v>-8343</v>
      </c>
      <c r="E35" s="15">
        <v>0</v>
      </c>
      <c r="F35" s="15">
        <v>-8343</v>
      </c>
    </row>
    <row r="36" spans="1:6" ht="32" hidden="1" customHeight="1" outlineLevel="1" x14ac:dyDescent="0.2">
      <c r="A36" s="16" t="s">
        <v>236</v>
      </c>
      <c r="B36" s="15">
        <v>-5528</v>
      </c>
      <c r="C36" s="15">
        <v>0</v>
      </c>
      <c r="D36" s="15">
        <v>-5528</v>
      </c>
      <c r="E36" s="15">
        <v>0</v>
      </c>
      <c r="F36" s="15">
        <v>-5528</v>
      </c>
    </row>
    <row r="37" spans="1:6" ht="18" customHeight="1" collapsed="1" x14ac:dyDescent="0.2">
      <c r="A37" s="14" t="s">
        <v>58</v>
      </c>
      <c r="B37" s="13">
        <f>SUM(B28:B36)</f>
        <v>-150688</v>
      </c>
      <c r="C37" s="13">
        <f>SUM(C28:C36)</f>
        <v>0</v>
      </c>
      <c r="D37" s="13">
        <f>SUM(D28:D36)</f>
        <v>-150688</v>
      </c>
      <c r="E37" s="13">
        <f>SUM(E28:E36)</f>
        <v>0</v>
      </c>
      <c r="F37" s="13">
        <f>SUM(F28:F36)</f>
        <v>-150688</v>
      </c>
    </row>
    <row r="38" spans="1:6" ht="48" hidden="1" customHeight="1" outlineLevel="1" x14ac:dyDescent="0.2">
      <c r="A38" s="11" t="s">
        <v>78</v>
      </c>
      <c r="B38" s="17" t="s">
        <v>363</v>
      </c>
      <c r="C38" s="17" t="s">
        <v>186</v>
      </c>
      <c r="D38" s="17" t="s">
        <v>363</v>
      </c>
      <c r="E38" s="17" t="s">
        <v>186</v>
      </c>
      <c r="F38" s="17" t="s">
        <v>363</v>
      </c>
    </row>
    <row r="39" spans="1:6" ht="32" hidden="1" customHeight="1" outlineLevel="1" x14ac:dyDescent="0.2">
      <c r="A39" s="16" t="s">
        <v>361</v>
      </c>
      <c r="B39" s="15">
        <v>-72503</v>
      </c>
      <c r="C39" s="15">
        <v>0</v>
      </c>
      <c r="D39" s="15">
        <v>-72503</v>
      </c>
      <c r="E39" s="15">
        <v>0</v>
      </c>
      <c r="F39" s="15">
        <v>-72503</v>
      </c>
    </row>
    <row r="40" spans="1:6" ht="32" hidden="1" customHeight="1" outlineLevel="1" x14ac:dyDescent="0.2">
      <c r="A40" s="16" t="s">
        <v>86</v>
      </c>
      <c r="B40" s="15">
        <v>-262500</v>
      </c>
      <c r="C40" s="15">
        <v>0</v>
      </c>
      <c r="D40" s="15">
        <v>-262500</v>
      </c>
      <c r="E40" s="15">
        <v>0</v>
      </c>
      <c r="F40" s="15">
        <v>-262500</v>
      </c>
    </row>
    <row r="41" spans="1:6" ht="32" hidden="1" customHeight="1" outlineLevel="1" x14ac:dyDescent="0.2">
      <c r="A41" s="16" t="s">
        <v>305</v>
      </c>
      <c r="B41" s="15">
        <v>-2365908</v>
      </c>
      <c r="C41" s="15">
        <v>0</v>
      </c>
      <c r="D41" s="15">
        <v>-2365908</v>
      </c>
      <c r="E41" s="15">
        <v>0</v>
      </c>
      <c r="F41" s="15">
        <v>-2365908</v>
      </c>
    </row>
    <row r="42" spans="1:6" ht="32" hidden="1" customHeight="1" outlineLevel="1" x14ac:dyDescent="0.2">
      <c r="A42" s="16" t="s">
        <v>303</v>
      </c>
      <c r="B42" s="15">
        <v>-250000</v>
      </c>
      <c r="C42" s="15">
        <v>0</v>
      </c>
      <c r="D42" s="15">
        <v>-250000</v>
      </c>
      <c r="E42" s="15">
        <v>0</v>
      </c>
      <c r="F42" s="15">
        <v>-250000</v>
      </c>
    </row>
    <row r="43" spans="1:6" ht="18" customHeight="1" collapsed="1" x14ac:dyDescent="0.2">
      <c r="A43" s="14" t="s">
        <v>78</v>
      </c>
      <c r="B43" s="13">
        <f>SUM(B39:B42)</f>
        <v>-2950911</v>
      </c>
      <c r="C43" s="13">
        <f>SUM(C39:C42)</f>
        <v>0</v>
      </c>
      <c r="D43" s="13">
        <f>SUM(D39:D42)</f>
        <v>-2950911</v>
      </c>
      <c r="E43" s="13">
        <f>SUM(E39:E42)</f>
        <v>0</v>
      </c>
      <c r="F43" s="13">
        <f>SUM(F39:F42)</f>
        <v>-2950911</v>
      </c>
    </row>
    <row r="44" spans="1:6" ht="48" hidden="1" customHeight="1" outlineLevel="1" x14ac:dyDescent="0.2">
      <c r="A44" s="11" t="s">
        <v>90</v>
      </c>
      <c r="B44" s="17" t="s">
        <v>359</v>
      </c>
      <c r="C44" s="17" t="s">
        <v>186</v>
      </c>
      <c r="D44" s="17" t="s">
        <v>359</v>
      </c>
      <c r="E44" s="17" t="s">
        <v>186</v>
      </c>
      <c r="F44" s="17" t="s">
        <v>359</v>
      </c>
    </row>
    <row r="45" spans="1:6" ht="32" hidden="1" customHeight="1" outlineLevel="1" x14ac:dyDescent="0.2">
      <c r="A45" s="16" t="s">
        <v>96</v>
      </c>
      <c r="B45" s="15">
        <v>-56530</v>
      </c>
      <c r="C45" s="15">
        <v>0</v>
      </c>
      <c r="D45" s="15">
        <v>-56530</v>
      </c>
      <c r="E45" s="15">
        <v>0</v>
      </c>
      <c r="F45" s="15">
        <v>-56530</v>
      </c>
    </row>
    <row r="46" spans="1:6" ht="18" customHeight="1" collapsed="1" x14ac:dyDescent="0.2">
      <c r="A46" s="14" t="s">
        <v>90</v>
      </c>
      <c r="B46" s="13">
        <f>B45</f>
        <v>-56530</v>
      </c>
      <c r="C46" s="13">
        <f>C45</f>
        <v>0</v>
      </c>
      <c r="D46" s="13">
        <f>D45</f>
        <v>-56530</v>
      </c>
      <c r="E46" s="13">
        <f>E45</f>
        <v>0</v>
      </c>
      <c r="F46" s="13">
        <f>F45</f>
        <v>-56530</v>
      </c>
    </row>
    <row r="47" spans="1:6" ht="48" hidden="1" customHeight="1" outlineLevel="1" x14ac:dyDescent="0.2">
      <c r="A47" s="11" t="s">
        <v>97</v>
      </c>
      <c r="B47" s="17" t="s">
        <v>355</v>
      </c>
      <c r="C47" s="17" t="s">
        <v>186</v>
      </c>
      <c r="D47" s="17" t="s">
        <v>355</v>
      </c>
      <c r="E47" s="17" t="s">
        <v>186</v>
      </c>
      <c r="F47" s="17" t="s">
        <v>355</v>
      </c>
    </row>
    <row r="48" spans="1:6" ht="32" hidden="1" customHeight="1" outlineLevel="1" x14ac:dyDescent="0.2">
      <c r="A48" s="16" t="s">
        <v>353</v>
      </c>
      <c r="B48" s="15">
        <v>-54650</v>
      </c>
      <c r="C48" s="15">
        <v>0</v>
      </c>
      <c r="D48" s="15">
        <v>-54650</v>
      </c>
      <c r="E48" s="15">
        <v>0</v>
      </c>
      <c r="F48" s="15">
        <v>-54650</v>
      </c>
    </row>
    <row r="49" spans="1:6" ht="32" hidden="1" customHeight="1" outlineLevel="1" x14ac:dyDescent="0.2">
      <c r="A49" s="16" t="s">
        <v>222</v>
      </c>
      <c r="B49" s="15">
        <v>-3639.1</v>
      </c>
      <c r="C49" s="15">
        <v>0</v>
      </c>
      <c r="D49" s="15">
        <v>-3639.1</v>
      </c>
      <c r="E49" s="15">
        <v>0</v>
      </c>
      <c r="F49" s="15">
        <v>-3639.1</v>
      </c>
    </row>
    <row r="50" spans="1:6" ht="32" hidden="1" customHeight="1" outlineLevel="1" x14ac:dyDescent="0.2">
      <c r="A50" s="16" t="s">
        <v>104</v>
      </c>
      <c r="B50" s="15">
        <v>-15631</v>
      </c>
      <c r="C50" s="15">
        <v>0</v>
      </c>
      <c r="D50" s="15">
        <v>-15631</v>
      </c>
      <c r="E50" s="15">
        <v>0</v>
      </c>
      <c r="F50" s="15">
        <v>-15631</v>
      </c>
    </row>
    <row r="51" spans="1:6" ht="32" hidden="1" customHeight="1" outlineLevel="1" x14ac:dyDescent="0.2">
      <c r="A51" s="16" t="s">
        <v>105</v>
      </c>
      <c r="B51" s="15">
        <v>-41128</v>
      </c>
      <c r="C51" s="15">
        <v>0</v>
      </c>
      <c r="D51" s="15">
        <v>-41128</v>
      </c>
      <c r="E51" s="15">
        <v>0</v>
      </c>
      <c r="F51" s="15">
        <v>-41128</v>
      </c>
    </row>
    <row r="52" spans="1:6" ht="32" hidden="1" customHeight="1" outlineLevel="1" x14ac:dyDescent="0.2">
      <c r="A52" s="16" t="s">
        <v>106</v>
      </c>
      <c r="B52" s="15">
        <v>-40863</v>
      </c>
      <c r="C52" s="15">
        <v>0</v>
      </c>
      <c r="D52" s="15">
        <v>-40863</v>
      </c>
      <c r="E52" s="15">
        <v>0</v>
      </c>
      <c r="F52" s="15">
        <v>-40863</v>
      </c>
    </row>
    <row r="53" spans="1:6" ht="32" hidden="1" customHeight="1" outlineLevel="1" x14ac:dyDescent="0.2">
      <c r="A53" s="16" t="s">
        <v>107</v>
      </c>
      <c r="B53" s="15">
        <v>-1250</v>
      </c>
      <c r="C53" s="15">
        <v>0</v>
      </c>
      <c r="D53" s="15">
        <v>-1250</v>
      </c>
      <c r="E53" s="15">
        <v>0</v>
      </c>
      <c r="F53" s="15">
        <v>-1250</v>
      </c>
    </row>
    <row r="54" spans="1:6" ht="32" hidden="1" customHeight="1" outlineLevel="1" x14ac:dyDescent="0.2">
      <c r="A54" s="16" t="s">
        <v>109</v>
      </c>
      <c r="B54" s="15">
        <v>-6920</v>
      </c>
      <c r="C54" s="15">
        <v>0</v>
      </c>
      <c r="D54" s="15">
        <v>-6920</v>
      </c>
      <c r="E54" s="15">
        <v>0</v>
      </c>
      <c r="F54" s="15">
        <v>-6920</v>
      </c>
    </row>
    <row r="55" spans="1:6" ht="32" hidden="1" customHeight="1" outlineLevel="1" x14ac:dyDescent="0.2">
      <c r="A55" s="16" t="s">
        <v>110</v>
      </c>
      <c r="B55" s="15">
        <v>-48790</v>
      </c>
      <c r="C55" s="15">
        <v>0</v>
      </c>
      <c r="D55" s="15">
        <v>-48790</v>
      </c>
      <c r="E55" s="15">
        <v>0</v>
      </c>
      <c r="F55" s="15">
        <v>-48790</v>
      </c>
    </row>
    <row r="56" spans="1:6" ht="32" hidden="1" customHeight="1" outlineLevel="1" x14ac:dyDescent="0.2">
      <c r="A56" s="16" t="s">
        <v>111</v>
      </c>
      <c r="B56" s="15">
        <v>-70085</v>
      </c>
      <c r="C56" s="15">
        <v>0</v>
      </c>
      <c r="D56" s="15">
        <v>-70085</v>
      </c>
      <c r="E56" s="15">
        <v>0</v>
      </c>
      <c r="F56" s="15">
        <v>-70085</v>
      </c>
    </row>
    <row r="57" spans="1:6" ht="32" hidden="1" customHeight="1" outlineLevel="1" x14ac:dyDescent="0.2">
      <c r="A57" s="16" t="s">
        <v>112</v>
      </c>
      <c r="B57" s="15">
        <v>-378046</v>
      </c>
      <c r="C57" s="15">
        <v>0</v>
      </c>
      <c r="D57" s="15">
        <v>-378046</v>
      </c>
      <c r="E57" s="15">
        <v>0</v>
      </c>
      <c r="F57" s="15">
        <v>-378046</v>
      </c>
    </row>
    <row r="58" spans="1:6" ht="32" hidden="1" customHeight="1" outlineLevel="1" x14ac:dyDescent="0.2">
      <c r="A58" s="16" t="s">
        <v>113</v>
      </c>
      <c r="B58" s="15">
        <v>-74459</v>
      </c>
      <c r="C58" s="15">
        <v>0</v>
      </c>
      <c r="D58" s="15">
        <v>-74459</v>
      </c>
      <c r="E58" s="15">
        <v>0</v>
      </c>
      <c r="F58" s="15">
        <v>-74459</v>
      </c>
    </row>
    <row r="59" spans="1:6" ht="32" hidden="1" customHeight="1" outlineLevel="1" x14ac:dyDescent="0.2">
      <c r="A59" s="16" t="s">
        <v>114</v>
      </c>
      <c r="B59" s="15">
        <v>-50579.55</v>
      </c>
      <c r="C59" s="15">
        <v>0</v>
      </c>
      <c r="D59" s="15">
        <v>-50579.55</v>
      </c>
      <c r="E59" s="15">
        <v>0</v>
      </c>
      <c r="F59" s="15">
        <v>-50579.55</v>
      </c>
    </row>
    <row r="60" spans="1:6" ht="32" hidden="1" customHeight="1" outlineLevel="1" x14ac:dyDescent="0.2">
      <c r="A60" s="16" t="s">
        <v>115</v>
      </c>
      <c r="B60" s="15">
        <v>-38777</v>
      </c>
      <c r="C60" s="15">
        <v>0</v>
      </c>
      <c r="D60" s="15">
        <v>-38777</v>
      </c>
      <c r="E60" s="15">
        <v>0</v>
      </c>
      <c r="F60" s="15">
        <v>-38777</v>
      </c>
    </row>
    <row r="61" spans="1:6" ht="32" hidden="1" customHeight="1" outlineLevel="1" x14ac:dyDescent="0.2">
      <c r="A61" s="16" t="s">
        <v>116</v>
      </c>
      <c r="B61" s="15">
        <v>-5000</v>
      </c>
      <c r="C61" s="15">
        <v>0</v>
      </c>
      <c r="D61" s="15">
        <v>-5000</v>
      </c>
      <c r="E61" s="15">
        <v>0</v>
      </c>
      <c r="F61" s="15">
        <v>-5000</v>
      </c>
    </row>
    <row r="62" spans="1:6" ht="32" hidden="1" customHeight="1" outlineLevel="1" x14ac:dyDescent="0.2">
      <c r="A62" s="16" t="s">
        <v>117</v>
      </c>
      <c r="B62" s="15">
        <v>-85302</v>
      </c>
      <c r="C62" s="15">
        <v>0</v>
      </c>
      <c r="D62" s="15">
        <v>-85302</v>
      </c>
      <c r="E62" s="15">
        <v>0</v>
      </c>
      <c r="F62" s="15">
        <v>-85302</v>
      </c>
    </row>
    <row r="63" spans="1:6" ht="32" hidden="1" customHeight="1" outlineLevel="1" x14ac:dyDescent="0.2">
      <c r="A63" s="16" t="s">
        <v>120</v>
      </c>
      <c r="B63" s="15">
        <v>-3931</v>
      </c>
      <c r="C63" s="15">
        <v>0</v>
      </c>
      <c r="D63" s="15">
        <v>-3931</v>
      </c>
      <c r="E63" s="15">
        <v>0</v>
      </c>
      <c r="F63" s="15">
        <v>-3931</v>
      </c>
    </row>
    <row r="64" spans="1:6" ht="32" hidden="1" customHeight="1" outlineLevel="1" x14ac:dyDescent="0.2">
      <c r="A64" s="16" t="s">
        <v>121</v>
      </c>
      <c r="B64" s="15">
        <v>-1541.5</v>
      </c>
      <c r="C64" s="15">
        <v>0</v>
      </c>
      <c r="D64" s="15">
        <v>-1541.5</v>
      </c>
      <c r="E64" s="15">
        <v>0</v>
      </c>
      <c r="F64" s="15">
        <v>-1541.5</v>
      </c>
    </row>
    <row r="65" spans="1:6" ht="32" hidden="1" customHeight="1" outlineLevel="1" x14ac:dyDescent="0.2">
      <c r="A65" s="16" t="s">
        <v>352</v>
      </c>
      <c r="B65" s="15">
        <v>-1989.91</v>
      </c>
      <c r="C65" s="15">
        <v>0</v>
      </c>
      <c r="D65" s="15">
        <v>-1989.91</v>
      </c>
      <c r="E65" s="15">
        <v>0</v>
      </c>
      <c r="F65" s="15">
        <v>-1989.91</v>
      </c>
    </row>
    <row r="66" spans="1:6" ht="32" hidden="1" customHeight="1" outlineLevel="1" x14ac:dyDescent="0.2">
      <c r="A66" s="16" t="s">
        <v>122</v>
      </c>
      <c r="B66" s="15">
        <v>-67250</v>
      </c>
      <c r="C66" s="15">
        <v>0</v>
      </c>
      <c r="D66" s="15">
        <v>-67250</v>
      </c>
      <c r="E66" s="15">
        <v>0</v>
      </c>
      <c r="F66" s="15">
        <v>-67250</v>
      </c>
    </row>
    <row r="67" spans="1:6" ht="32" hidden="1" customHeight="1" outlineLevel="1" x14ac:dyDescent="0.2">
      <c r="A67" s="16" t="s">
        <v>123</v>
      </c>
      <c r="B67" s="15">
        <v>-9571.7000000000007</v>
      </c>
      <c r="C67" s="15">
        <v>0</v>
      </c>
      <c r="D67" s="15">
        <v>-9571.7000000000007</v>
      </c>
      <c r="E67" s="15">
        <v>0</v>
      </c>
      <c r="F67" s="15">
        <v>-9571.7000000000007</v>
      </c>
    </row>
    <row r="68" spans="1:6" ht="18" customHeight="1" collapsed="1" x14ac:dyDescent="0.2">
      <c r="A68" s="14" t="s">
        <v>97</v>
      </c>
      <c r="B68" s="13">
        <f>SUM(B48:B67)</f>
        <v>-999403.76</v>
      </c>
      <c r="C68" s="13">
        <f>SUM(C48:C67)</f>
        <v>0</v>
      </c>
      <c r="D68" s="13">
        <f>SUM(D48:D67)</f>
        <v>-999403.76</v>
      </c>
      <c r="E68" s="13">
        <f>SUM(E48:E67)</f>
        <v>0</v>
      </c>
      <c r="F68" s="13">
        <f>SUM(F48:F67)</f>
        <v>-999403.76</v>
      </c>
    </row>
    <row r="69" spans="1:6" ht="48" hidden="1" customHeight="1" outlineLevel="1" x14ac:dyDescent="0.2">
      <c r="A69" s="11" t="s">
        <v>124</v>
      </c>
      <c r="B69" s="17" t="s">
        <v>349</v>
      </c>
      <c r="C69" s="17" t="s">
        <v>186</v>
      </c>
      <c r="D69" s="17" t="s">
        <v>349</v>
      </c>
      <c r="E69" s="17" t="s">
        <v>186</v>
      </c>
      <c r="F69" s="17" t="s">
        <v>349</v>
      </c>
    </row>
    <row r="70" spans="1:6" ht="32" hidden="1" customHeight="1" outlineLevel="1" x14ac:dyDescent="0.2">
      <c r="A70" s="16" t="s">
        <v>136</v>
      </c>
      <c r="B70" s="15">
        <v>-1685</v>
      </c>
      <c r="C70" s="15">
        <v>0</v>
      </c>
      <c r="D70" s="15">
        <v>-1685</v>
      </c>
      <c r="E70" s="15">
        <v>0</v>
      </c>
      <c r="F70" s="15">
        <v>-1685</v>
      </c>
    </row>
    <row r="71" spans="1:6" ht="32" hidden="1" customHeight="1" outlineLevel="1" x14ac:dyDescent="0.2">
      <c r="A71" s="16" t="s">
        <v>141</v>
      </c>
      <c r="B71" s="15">
        <v>-14250</v>
      </c>
      <c r="C71" s="15">
        <v>0</v>
      </c>
      <c r="D71" s="15">
        <v>-14250</v>
      </c>
      <c r="E71" s="15">
        <v>0</v>
      </c>
      <c r="F71" s="15">
        <v>-14250</v>
      </c>
    </row>
    <row r="72" spans="1:6" ht="32" hidden="1" customHeight="1" outlineLevel="1" x14ac:dyDescent="0.2">
      <c r="A72" s="16" t="s">
        <v>142</v>
      </c>
      <c r="B72" s="15">
        <v>-34508</v>
      </c>
      <c r="C72" s="15">
        <v>0</v>
      </c>
      <c r="D72" s="15">
        <v>-34508</v>
      </c>
      <c r="E72" s="15">
        <v>0</v>
      </c>
      <c r="F72" s="15">
        <v>-34508</v>
      </c>
    </row>
    <row r="73" spans="1:6" ht="32" hidden="1" customHeight="1" outlineLevel="1" x14ac:dyDescent="0.2">
      <c r="A73" s="16" t="s">
        <v>144</v>
      </c>
      <c r="B73" s="15">
        <v>-5200</v>
      </c>
      <c r="C73" s="15">
        <v>0</v>
      </c>
      <c r="D73" s="15">
        <v>-5200</v>
      </c>
      <c r="E73" s="15">
        <v>0</v>
      </c>
      <c r="F73" s="15">
        <v>-5200</v>
      </c>
    </row>
    <row r="74" spans="1:6" ht="32" hidden="1" customHeight="1" outlineLevel="1" x14ac:dyDescent="0.2">
      <c r="A74" s="16" t="s">
        <v>145</v>
      </c>
      <c r="B74" s="15">
        <v>-2250</v>
      </c>
      <c r="C74" s="15">
        <v>0</v>
      </c>
      <c r="D74" s="15">
        <v>-2250</v>
      </c>
      <c r="E74" s="15">
        <v>0</v>
      </c>
      <c r="F74" s="15">
        <v>-2250</v>
      </c>
    </row>
    <row r="75" spans="1:6" ht="32" hidden="1" customHeight="1" outlineLevel="1" x14ac:dyDescent="0.2">
      <c r="A75" s="16" t="s">
        <v>289</v>
      </c>
      <c r="B75" s="15">
        <v>-5781.7</v>
      </c>
      <c r="C75" s="15">
        <v>0</v>
      </c>
      <c r="D75" s="15">
        <v>-5781.7</v>
      </c>
      <c r="E75" s="15">
        <v>0</v>
      </c>
      <c r="F75" s="15">
        <v>-5781.7</v>
      </c>
    </row>
    <row r="76" spans="1:6" ht="18" customHeight="1" collapsed="1" x14ac:dyDescent="0.2">
      <c r="A76" s="14" t="s">
        <v>124</v>
      </c>
      <c r="B76" s="13">
        <f>SUM(B70:B75)</f>
        <v>-63674.7</v>
      </c>
      <c r="C76" s="13">
        <f>SUM(C70:C75)</f>
        <v>0</v>
      </c>
      <c r="D76" s="13">
        <f>SUM(D70:D75)</f>
        <v>-63674.7</v>
      </c>
      <c r="E76" s="13">
        <f>SUM(E70:E75)</f>
        <v>0</v>
      </c>
      <c r="F76" s="13">
        <f>SUM(F70:F75)</f>
        <v>-63674.7</v>
      </c>
    </row>
    <row r="77" spans="1:6" ht="48" hidden="1" customHeight="1" outlineLevel="1" x14ac:dyDescent="0.2">
      <c r="A77" s="11" t="s">
        <v>148</v>
      </c>
      <c r="B77" s="17" t="s">
        <v>345</v>
      </c>
      <c r="C77" s="17" t="s">
        <v>186</v>
      </c>
      <c r="D77" s="17" t="s">
        <v>345</v>
      </c>
      <c r="E77" s="17" t="s">
        <v>186</v>
      </c>
      <c r="F77" s="17" t="s">
        <v>345</v>
      </c>
    </row>
    <row r="78" spans="1:6" ht="32" hidden="1" customHeight="1" outlineLevel="1" x14ac:dyDescent="0.2">
      <c r="A78" s="16" t="s">
        <v>151</v>
      </c>
      <c r="B78" s="15">
        <v>-112100</v>
      </c>
      <c r="C78" s="15">
        <v>0</v>
      </c>
      <c r="D78" s="15">
        <v>-112100</v>
      </c>
      <c r="E78" s="15">
        <v>0</v>
      </c>
      <c r="F78" s="15">
        <v>-112100</v>
      </c>
    </row>
    <row r="79" spans="1:6" ht="32" hidden="1" customHeight="1" outlineLevel="1" x14ac:dyDescent="0.2">
      <c r="A79" s="16" t="s">
        <v>152</v>
      </c>
      <c r="B79" s="15">
        <v>-810</v>
      </c>
      <c r="C79" s="15">
        <v>0</v>
      </c>
      <c r="D79" s="15">
        <v>-810</v>
      </c>
      <c r="E79" s="15">
        <v>0</v>
      </c>
      <c r="F79" s="15">
        <v>-810</v>
      </c>
    </row>
    <row r="80" spans="1:6" ht="32" hidden="1" customHeight="1" outlineLevel="1" x14ac:dyDescent="0.2">
      <c r="A80" s="16" t="s">
        <v>155</v>
      </c>
      <c r="B80" s="15">
        <v>-32945</v>
      </c>
      <c r="C80" s="15">
        <v>0</v>
      </c>
      <c r="D80" s="15">
        <v>-32945</v>
      </c>
      <c r="E80" s="15">
        <v>0</v>
      </c>
      <c r="F80" s="15">
        <v>-32945</v>
      </c>
    </row>
    <row r="81" spans="1:6" ht="32" hidden="1" customHeight="1" outlineLevel="1" x14ac:dyDescent="0.2">
      <c r="A81" s="16" t="s">
        <v>343</v>
      </c>
      <c r="B81" s="15">
        <v>-91.8</v>
      </c>
      <c r="C81" s="15">
        <v>0</v>
      </c>
      <c r="D81" s="15">
        <v>-91.8</v>
      </c>
      <c r="E81" s="15">
        <v>0</v>
      </c>
      <c r="F81" s="15">
        <v>-91.8</v>
      </c>
    </row>
    <row r="82" spans="1:6" ht="18" customHeight="1" collapsed="1" x14ac:dyDescent="0.2">
      <c r="A82" s="14" t="s">
        <v>148</v>
      </c>
      <c r="B82" s="13">
        <f>SUM(B78:B81)</f>
        <v>-145946.79999999999</v>
      </c>
      <c r="C82" s="13">
        <f>SUM(C78:C81)</f>
        <v>0</v>
      </c>
      <c r="D82" s="13">
        <f>SUM(D78:D81)</f>
        <v>-145946.79999999999</v>
      </c>
      <c r="E82" s="13">
        <f>SUM(E78:E81)</f>
        <v>0</v>
      </c>
      <c r="F82" s="13">
        <f>SUM(F78:F81)</f>
        <v>-145946.79999999999</v>
      </c>
    </row>
    <row r="83" spans="1:6" ht="48" hidden="1" customHeight="1" outlineLevel="1" x14ac:dyDescent="0.2">
      <c r="A83" s="11" t="s">
        <v>157</v>
      </c>
      <c r="B83" s="17" t="s">
        <v>340</v>
      </c>
      <c r="C83" s="17" t="s">
        <v>186</v>
      </c>
      <c r="D83" s="17" t="s">
        <v>340</v>
      </c>
      <c r="E83" s="17" t="s">
        <v>186</v>
      </c>
      <c r="F83" s="17" t="s">
        <v>340</v>
      </c>
    </row>
    <row r="84" spans="1:6" ht="32" hidden="1" customHeight="1" outlineLevel="1" x14ac:dyDescent="0.2">
      <c r="A84" s="16" t="s">
        <v>163</v>
      </c>
      <c r="B84" s="15">
        <v>-222847.08</v>
      </c>
      <c r="C84" s="15">
        <v>0</v>
      </c>
      <c r="D84" s="15">
        <v>-222847.08</v>
      </c>
      <c r="E84" s="15">
        <v>0</v>
      </c>
      <c r="F84" s="15">
        <v>-222847.08</v>
      </c>
    </row>
    <row r="85" spans="1:6" ht="32" hidden="1" customHeight="1" outlineLevel="1" x14ac:dyDescent="0.2">
      <c r="A85" s="16" t="s">
        <v>164</v>
      </c>
      <c r="B85" s="15">
        <v>-236746.96</v>
      </c>
      <c r="C85" s="15">
        <v>0</v>
      </c>
      <c r="D85" s="15">
        <v>-236746.96</v>
      </c>
      <c r="E85" s="15">
        <v>0</v>
      </c>
      <c r="F85" s="15">
        <v>-236746.96</v>
      </c>
    </row>
    <row r="86" spans="1:6" ht="32" hidden="1" customHeight="1" outlineLevel="1" x14ac:dyDescent="0.2">
      <c r="A86" s="16" t="s">
        <v>203</v>
      </c>
      <c r="B86" s="15">
        <v>-5765.7</v>
      </c>
      <c r="C86" s="15">
        <v>0</v>
      </c>
      <c r="D86" s="15">
        <v>-5765.7</v>
      </c>
      <c r="E86" s="15">
        <v>0</v>
      </c>
      <c r="F86" s="15">
        <v>-5765.7</v>
      </c>
    </row>
    <row r="87" spans="1:6" ht="18" customHeight="1" collapsed="1" x14ac:dyDescent="0.2">
      <c r="A87" s="14" t="s">
        <v>157</v>
      </c>
      <c r="B87" s="13">
        <f>SUM(B84:B86)</f>
        <v>-465359.74</v>
      </c>
      <c r="C87" s="13">
        <f>SUM(C84:C86)</f>
        <v>0</v>
      </c>
      <c r="D87" s="13">
        <f>SUM(D84:D86)</f>
        <v>-465359.74</v>
      </c>
      <c r="E87" s="13">
        <f>SUM(E84:E86)</f>
        <v>0</v>
      </c>
      <c r="F87" s="13">
        <f>SUM(F84:F86)</f>
        <v>-465359.74</v>
      </c>
    </row>
    <row r="88" spans="1:6" ht="40" customHeight="1" x14ac:dyDescent="0.2">
      <c r="A88" s="11" t="s">
        <v>166</v>
      </c>
      <c r="B88" s="12">
        <f>SUM(B28:B36)+SUM(B39:B42)+B45+SUM(B48:B67)+SUM(B70:B75)+SUM(B78:B81)+SUM(B84:B86)</f>
        <v>-4832514</v>
      </c>
      <c r="C88" s="12">
        <f>SUM(C28:C36)+SUM(C39:C42)+C45+SUM(C48:C67)+SUM(C70:C75)+SUM(C78:C81)+SUM(C84:C86)</f>
        <v>0</v>
      </c>
      <c r="D88" s="12">
        <f>SUM(D28:D36)+SUM(D39:D42)+D45+SUM(D48:D67)+SUM(D70:D75)+SUM(D78:D81)+SUM(D84:D86)</f>
        <v>-4832514</v>
      </c>
      <c r="E88" s="12">
        <f>SUM(E28:E36)+SUM(E39:E42)+E45+SUM(E48:E67)+SUM(E70:E75)+SUM(E78:E81)+SUM(E84:E86)</f>
        <v>0</v>
      </c>
      <c r="F88" s="12">
        <f>SUM(F28:F36)+SUM(F39:F42)+F45+SUM(F48:F67)+SUM(F70:F75)+SUM(F78:F81)+SUM(F84:F86)</f>
        <v>-4832514</v>
      </c>
    </row>
    <row r="89" spans="1:6" ht="40" customHeight="1" x14ac:dyDescent="0.2">
      <c r="A89" s="11" t="s">
        <v>167</v>
      </c>
      <c r="B89" s="12">
        <f>SUM(B12:B16)+B19+SUM(B22:B24)+SUM(B28:B36)+SUM(B39:B42)+B45+SUM(B48:B67)+SUM(B70:B75)+SUM(B78:B81)+SUM(B84:B86)</f>
        <v>-2105898</v>
      </c>
      <c r="C89" s="12">
        <f>SUM(C12:C16)+C19+SUM(C22:C24)+SUM(C28:C36)+SUM(C39:C42)+C45+SUM(C48:C67)+SUM(C70:C75)+SUM(C78:C81)+SUM(C84:C86)</f>
        <v>0</v>
      </c>
      <c r="D89" s="12">
        <f>SUM(D12:D16)+D19+SUM(D22:D24)+SUM(D28:D36)+SUM(D39:D42)+D45+SUM(D48:D67)+SUM(D70:D75)+SUM(D78:D81)+SUM(D84:D86)</f>
        <v>-2105898</v>
      </c>
      <c r="E89" s="12">
        <f>SUM(E12:E16)+E19+SUM(E22:E24)+SUM(E28:E36)+SUM(E39:E42)+E45+SUM(E48:E67)+SUM(E70:E75)+SUM(E78:E81)+SUM(E84:E86)</f>
        <v>0</v>
      </c>
      <c r="F89" s="12">
        <f>SUM(F12:F16)+F19+SUM(F22:F24)+SUM(F28:F36)+SUM(F39:F42)+F45+SUM(F48:F67)+SUM(F70:F75)+SUM(F78:F81)+SUM(F84:F86)</f>
        <v>-2105898</v>
      </c>
    </row>
    <row r="90" spans="1:6" ht="48" hidden="1" customHeight="1" outlineLevel="1" x14ac:dyDescent="0.2">
      <c r="A90" s="11" t="s">
        <v>168</v>
      </c>
      <c r="B90" s="17" t="s">
        <v>338</v>
      </c>
      <c r="C90" s="17" t="s">
        <v>186</v>
      </c>
      <c r="D90" s="17" t="s">
        <v>338</v>
      </c>
      <c r="E90" s="17" t="s">
        <v>186</v>
      </c>
      <c r="F90" s="17" t="s">
        <v>338</v>
      </c>
    </row>
    <row r="91" spans="1:6" ht="32" hidden="1" customHeight="1" outlineLevel="1" x14ac:dyDescent="0.2">
      <c r="A91" s="16" t="s">
        <v>198</v>
      </c>
      <c r="B91" s="15">
        <v>14964.61</v>
      </c>
      <c r="C91" s="15">
        <v>0</v>
      </c>
      <c r="D91" s="15">
        <v>14964.61</v>
      </c>
      <c r="E91" s="15">
        <v>0</v>
      </c>
      <c r="F91" s="15">
        <v>14964.61</v>
      </c>
    </row>
    <row r="92" spans="1:6" ht="32" hidden="1" customHeight="1" outlineLevel="1" x14ac:dyDescent="0.2">
      <c r="A92" s="16" t="s">
        <v>175</v>
      </c>
      <c r="B92" s="15">
        <v>1</v>
      </c>
      <c r="C92" s="15">
        <v>0</v>
      </c>
      <c r="D92" s="15">
        <v>1</v>
      </c>
      <c r="E92" s="15">
        <v>0</v>
      </c>
      <c r="F92" s="15">
        <v>1</v>
      </c>
    </row>
    <row r="93" spans="1:6" ht="32" hidden="1" customHeight="1" outlineLevel="1" x14ac:dyDescent="0.2">
      <c r="A93" s="16" t="s">
        <v>176</v>
      </c>
      <c r="B93" s="15">
        <v>14</v>
      </c>
      <c r="C93" s="15">
        <v>0</v>
      </c>
      <c r="D93" s="15">
        <v>14</v>
      </c>
      <c r="E93" s="15">
        <v>0</v>
      </c>
      <c r="F93" s="15">
        <v>14</v>
      </c>
    </row>
    <row r="94" spans="1:6" ht="18" customHeight="1" collapsed="1" x14ac:dyDescent="0.2">
      <c r="A94" s="14" t="s">
        <v>168</v>
      </c>
      <c r="B94" s="13">
        <f>SUM(B91:B93)</f>
        <v>14979.61</v>
      </c>
      <c r="C94" s="13">
        <f>SUM(C91:C93)</f>
        <v>0</v>
      </c>
      <c r="D94" s="13">
        <f>SUM(D91:D93)</f>
        <v>14979.61</v>
      </c>
      <c r="E94" s="13">
        <f>SUM(E91:E93)</f>
        <v>0</v>
      </c>
      <c r="F94" s="13">
        <f>SUM(F91:F93)</f>
        <v>14979.61</v>
      </c>
    </row>
    <row r="95" spans="1:6" ht="48" hidden="1" customHeight="1" outlineLevel="1" x14ac:dyDescent="0.2">
      <c r="A95" s="11" t="s">
        <v>177</v>
      </c>
      <c r="B95" s="17" t="s">
        <v>334</v>
      </c>
      <c r="C95" s="17" t="s">
        <v>186</v>
      </c>
      <c r="D95" s="17" t="s">
        <v>334</v>
      </c>
      <c r="E95" s="17" t="s">
        <v>186</v>
      </c>
      <c r="F95" s="17" t="s">
        <v>334</v>
      </c>
    </row>
    <row r="96" spans="1:6" ht="32" hidden="1" customHeight="1" outlineLevel="1" x14ac:dyDescent="0.2">
      <c r="A96" s="16" t="s">
        <v>183</v>
      </c>
      <c r="B96" s="15">
        <v>-157089</v>
      </c>
      <c r="C96" s="15">
        <v>0</v>
      </c>
      <c r="D96" s="15">
        <v>-157089</v>
      </c>
      <c r="E96" s="15">
        <v>0</v>
      </c>
      <c r="F96" s="15">
        <v>-157089</v>
      </c>
    </row>
    <row r="97" spans="1:6" ht="18" customHeight="1" collapsed="1" x14ac:dyDescent="0.2">
      <c r="A97" s="14" t="s">
        <v>177</v>
      </c>
      <c r="B97" s="13">
        <f>B96</f>
        <v>-157089</v>
      </c>
      <c r="C97" s="13">
        <f>C96</f>
        <v>0</v>
      </c>
      <c r="D97" s="13">
        <f>D96</f>
        <v>-157089</v>
      </c>
      <c r="E97" s="13">
        <f>E96</f>
        <v>0</v>
      </c>
      <c r="F97" s="13">
        <f>F96</f>
        <v>-157089</v>
      </c>
    </row>
    <row r="98" spans="1:6" ht="48" hidden="1" customHeight="1" outlineLevel="1" x14ac:dyDescent="0.2">
      <c r="A98" s="11" t="s">
        <v>185</v>
      </c>
      <c r="B98" s="17" t="s">
        <v>332</v>
      </c>
      <c r="C98" s="17" t="s">
        <v>186</v>
      </c>
      <c r="D98" s="17" t="s">
        <v>332</v>
      </c>
      <c r="E98" s="17" t="s">
        <v>186</v>
      </c>
      <c r="F98" s="17" t="s">
        <v>332</v>
      </c>
    </row>
    <row r="99" spans="1:6" ht="32" hidden="1" customHeight="1" outlineLevel="1" x14ac:dyDescent="0.2">
      <c r="A99" s="16" t="s">
        <v>268</v>
      </c>
      <c r="B99" s="15">
        <v>-238120.44</v>
      </c>
      <c r="C99" s="15">
        <v>0</v>
      </c>
      <c r="D99" s="15">
        <v>-238120.44</v>
      </c>
      <c r="E99" s="15">
        <v>0</v>
      </c>
      <c r="F99" s="15">
        <v>-238120.44</v>
      </c>
    </row>
    <row r="100" spans="1:6" ht="18" customHeight="1" collapsed="1" x14ac:dyDescent="0.2">
      <c r="A100" s="14" t="s">
        <v>185</v>
      </c>
      <c r="B100" s="13">
        <f>B99</f>
        <v>-238120.44</v>
      </c>
      <c r="C100" s="13">
        <f>C99</f>
        <v>0</v>
      </c>
      <c r="D100" s="13">
        <f>D99</f>
        <v>-238120.44</v>
      </c>
      <c r="E100" s="13">
        <f>E99</f>
        <v>0</v>
      </c>
      <c r="F100" s="13">
        <f>F99</f>
        <v>-238120.44</v>
      </c>
    </row>
    <row r="101" spans="1:6" ht="40" customHeight="1" x14ac:dyDescent="0.2">
      <c r="A101" s="11" t="s">
        <v>190</v>
      </c>
      <c r="B101" s="12">
        <f>SUM(B91:B93)+B96+B99</f>
        <v>-380229.83</v>
      </c>
      <c r="C101" s="12">
        <f>SUM(C91:C93)+C96+C99</f>
        <v>0</v>
      </c>
      <c r="D101" s="12">
        <f>SUM(D91:D93)+D96+D99</f>
        <v>-380229.83</v>
      </c>
      <c r="E101" s="12">
        <f>SUM(E91:E93)+E96+E99</f>
        <v>0</v>
      </c>
      <c r="F101" s="12">
        <f>SUM(F91:F93)+F96+F99</f>
        <v>-380229.83</v>
      </c>
    </row>
    <row r="102" spans="1:6" ht="40" customHeight="1" x14ac:dyDescent="0.2">
      <c r="A102" s="11" t="s">
        <v>191</v>
      </c>
      <c r="B102" s="12">
        <f>SUM(B12:B16)+B19+SUM(B22:B24)+SUM(B28:B36)+SUM(B39:B42)+B45+SUM(B48:B67)+SUM(B70:B75)+SUM(B78:B81)+SUM(B84:B86)+SUM(B91:B93)+B96+B99</f>
        <v>-2486127.8299999996</v>
      </c>
      <c r="C102" s="12">
        <f>SUM(C12:C16)+C19+SUM(C22:C24)+SUM(C28:C36)+SUM(C39:C42)+C45+SUM(C48:C67)+SUM(C70:C75)+SUM(C78:C81)+SUM(C84:C86)+SUM(C91:C93)+C96+C99</f>
        <v>0</v>
      </c>
      <c r="D102" s="12">
        <f>SUM(D12:D16)+D19+SUM(D22:D24)+SUM(D28:D36)+SUM(D39:D42)+D45+SUM(D48:D67)+SUM(D70:D75)+SUM(D78:D81)+SUM(D84:D86)+SUM(D91:D93)+D96+D99</f>
        <v>-2486127.8299999996</v>
      </c>
      <c r="E102" s="12">
        <f>SUM(E12:E16)+E19+SUM(E22:E24)+SUM(E28:E36)+SUM(E39:E42)+E45+SUM(E48:E67)+SUM(E70:E75)+SUM(E78:E81)+SUM(E84:E86)+SUM(E91:E93)+E96+E99</f>
        <v>0</v>
      </c>
      <c r="F102" s="12">
        <f>SUM(F12:F16)+F19+SUM(F22:F24)+SUM(F28:F36)+SUM(F39:F42)+F45+SUM(F48:F67)+SUM(F70:F75)+SUM(F78:F81)+SUM(F84:F86)+SUM(F91:F93)+F96+F99</f>
        <v>-2486127.8299999996</v>
      </c>
    </row>
    <row r="103" spans="1:6" ht="40" customHeight="1" x14ac:dyDescent="0.2">
      <c r="A103" s="11" t="s">
        <v>192</v>
      </c>
      <c r="B103" s="12">
        <f>SUM(B12:B16)+B19+SUM(B22:B24)+SUM(B28:B36)+SUM(B39:B42)+B45+SUM(B48:B67)+SUM(B70:B75)+SUM(B78:B81)+SUM(B84:B86)+SUM(B91:B93)+B96+B99</f>
        <v>-2486127.8299999996</v>
      </c>
      <c r="C103" s="12">
        <f>SUM(C12:C16)+C19+SUM(C22:C24)+SUM(C28:C36)+SUM(C39:C42)+C45+SUM(C48:C67)+SUM(C70:C75)+SUM(C78:C81)+SUM(C84:C86)+SUM(C91:C93)+C96+C99</f>
        <v>0</v>
      </c>
      <c r="D103" s="12">
        <f>SUM(D12:D16)+D19+SUM(D22:D24)+SUM(D28:D36)+SUM(D39:D42)+D45+SUM(D48:D67)+SUM(D70:D75)+SUM(D78:D81)+SUM(D84:D86)+SUM(D91:D93)+D96+D99</f>
        <v>-2486127.8299999996</v>
      </c>
      <c r="E103" s="12">
        <f>SUM(E12:E16)+E19+SUM(E22:E24)+SUM(E28:E36)+SUM(E39:E42)+E45+SUM(E48:E67)+SUM(E70:E75)+SUM(E78:E81)+SUM(E84:E86)+SUM(E91:E93)+E96+E99</f>
        <v>0</v>
      </c>
      <c r="F103" s="12">
        <f>SUM(F12:F16)+F19+SUM(F22:F24)+SUM(F28:F36)+SUM(F39:F42)+F45+SUM(F48:F67)+SUM(F70:F75)+SUM(F78:F81)+SUM(F84:F86)+SUM(F91:F93)+F96+F99</f>
        <v>-2486127.8299999996</v>
      </c>
    </row>
    <row r="104" spans="1:6" ht="15" x14ac:dyDescent="0.2">
      <c r="A104" s="11" t="s">
        <v>0</v>
      </c>
    </row>
    <row r="105" spans="1:6" ht="15" x14ac:dyDescent="0.2">
      <c r="A105" s="11" t="s">
        <v>193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30C9-B13F-B14E-A8BA-C7D1E1DC80F7}">
  <sheetPr>
    <pageSetUpPr fitToPage="1"/>
  </sheetPr>
  <dimension ref="A1:F140"/>
  <sheetViews>
    <sheetView zoomScaleNormal="100" workbookViewId="0"/>
  </sheetViews>
  <sheetFormatPr baseColWidth="10" defaultColWidth="21.5" defaultRowHeight="11.25" customHeight="1" outlineLevelRow="1" x14ac:dyDescent="0.2"/>
  <cols>
    <col min="1" max="1" width="44.83203125" style="10" customWidth="1" collapsed="1"/>
    <col min="2" max="3" width="10" style="10" customWidth="1" collapsed="1"/>
    <col min="4" max="4" width="8.6640625" style="10" customWidth="1" collapsed="1"/>
    <col min="5" max="5" width="10" style="10" customWidth="1" collapsed="1"/>
    <col min="6" max="6" width="9.33203125" style="10" customWidth="1" collapsed="1"/>
    <col min="7" max="16384" width="21.5" style="10"/>
  </cols>
  <sheetData>
    <row r="1" spans="1:6" ht="33" customHeight="1" x14ac:dyDescent="0.2">
      <c r="A1" s="11" t="s">
        <v>0</v>
      </c>
      <c r="B1" s="23" t="s">
        <v>0</v>
      </c>
      <c r="C1" s="23"/>
      <c r="D1" s="23"/>
      <c r="E1" s="23"/>
      <c r="F1" s="23"/>
    </row>
    <row r="2" spans="1:6" ht="14.5" customHeight="1" x14ac:dyDescent="0.2">
      <c r="A2" s="19" t="s">
        <v>1</v>
      </c>
      <c r="B2" s="23" t="s">
        <v>2</v>
      </c>
      <c r="C2" s="23"/>
      <c r="D2" s="23"/>
      <c r="E2" s="23"/>
      <c r="F2" s="23"/>
    </row>
    <row r="3" spans="1:6" ht="14.5" customHeight="1" x14ac:dyDescent="0.2">
      <c r="A3" s="19" t="s">
        <v>3</v>
      </c>
      <c r="B3" s="23" t="s">
        <v>4</v>
      </c>
      <c r="C3" s="23"/>
      <c r="D3" s="23"/>
      <c r="E3" s="23"/>
      <c r="F3" s="23"/>
    </row>
    <row r="4" spans="1:6" ht="14.5" customHeight="1" x14ac:dyDescent="0.2">
      <c r="A4" s="19" t="s">
        <v>5</v>
      </c>
      <c r="B4" s="23" t="s">
        <v>330</v>
      </c>
      <c r="C4" s="23"/>
      <c r="D4" s="23"/>
      <c r="E4" s="23"/>
      <c r="F4" s="23"/>
    </row>
    <row r="5" spans="1:6" ht="14.5" customHeight="1" x14ac:dyDescent="0.2">
      <c r="A5" s="19" t="s">
        <v>7</v>
      </c>
      <c r="B5" s="23" t="s">
        <v>8</v>
      </c>
      <c r="C5" s="23"/>
      <c r="D5" s="23"/>
      <c r="E5" s="23"/>
      <c r="F5" s="23"/>
    </row>
    <row r="6" spans="1:6" ht="14.5" customHeight="1" x14ac:dyDescent="0.2">
      <c r="A6" s="19" t="s">
        <v>9</v>
      </c>
      <c r="B6" s="23" t="s">
        <v>10</v>
      </c>
      <c r="C6" s="23"/>
      <c r="D6" s="23"/>
      <c r="E6" s="23"/>
      <c r="F6" s="23"/>
    </row>
    <row r="7" spans="1:6" ht="14.5" customHeight="1" x14ac:dyDescent="0.2">
      <c r="A7" s="19" t="s">
        <v>11</v>
      </c>
      <c r="B7" s="24">
        <v>44601.687012881943</v>
      </c>
      <c r="C7" s="24"/>
      <c r="D7" s="24"/>
      <c r="E7" s="24"/>
      <c r="F7" s="24"/>
    </row>
    <row r="8" spans="1:6" ht="15" x14ac:dyDescent="0.2">
      <c r="A8" s="11" t="s">
        <v>0</v>
      </c>
    </row>
    <row r="9" spans="1:6" ht="34" customHeight="1" x14ac:dyDescent="0.2">
      <c r="A9" s="17" t="s">
        <v>0</v>
      </c>
      <c r="B9" s="25" t="s">
        <v>330</v>
      </c>
      <c r="C9" s="25"/>
      <c r="D9" s="25"/>
      <c r="E9" s="25" t="s">
        <v>380</v>
      </c>
      <c r="F9" s="25"/>
    </row>
    <row r="10" spans="1:6" ht="34" customHeight="1" x14ac:dyDescent="0.2">
      <c r="A10" s="17" t="s">
        <v>0</v>
      </c>
      <c r="B10" s="18" t="s">
        <v>13</v>
      </c>
      <c r="C10" s="18" t="s">
        <v>14</v>
      </c>
      <c r="D10" s="18" t="s">
        <v>15</v>
      </c>
      <c r="E10" s="18" t="s">
        <v>13</v>
      </c>
      <c r="F10" s="18" t="s">
        <v>15</v>
      </c>
    </row>
    <row r="11" spans="1:6" ht="48" hidden="1" customHeight="1" outlineLevel="1" x14ac:dyDescent="0.2">
      <c r="A11" s="11" t="s">
        <v>16</v>
      </c>
      <c r="B11" s="17" t="s">
        <v>327</v>
      </c>
      <c r="C11" s="17" t="s">
        <v>379</v>
      </c>
      <c r="D11" s="17" t="s">
        <v>378</v>
      </c>
      <c r="E11" s="17" t="s">
        <v>377</v>
      </c>
      <c r="F11" s="17" t="s">
        <v>376</v>
      </c>
    </row>
    <row r="12" spans="1:6" ht="32" hidden="1" customHeight="1" outlineLevel="1" x14ac:dyDescent="0.2">
      <c r="A12" s="16" t="s">
        <v>22</v>
      </c>
      <c r="B12" s="15">
        <v>347472</v>
      </c>
      <c r="C12" s="15">
        <v>347000.00400000002</v>
      </c>
      <c r="D12" s="15">
        <v>471.99599999999998</v>
      </c>
      <c r="E12" s="15">
        <v>347477.03</v>
      </c>
      <c r="F12" s="15">
        <v>-5.03</v>
      </c>
    </row>
    <row r="13" spans="1:6" ht="32" hidden="1" customHeight="1" outlineLevel="1" x14ac:dyDescent="0.2">
      <c r="A13" s="16" t="s">
        <v>262</v>
      </c>
      <c r="B13" s="15">
        <v>0</v>
      </c>
      <c r="C13" s="15">
        <v>0</v>
      </c>
      <c r="D13" s="15">
        <v>0</v>
      </c>
      <c r="E13" s="15">
        <v>6000</v>
      </c>
      <c r="F13" s="15">
        <v>-6000</v>
      </c>
    </row>
    <row r="14" spans="1:6" ht="32" hidden="1" customHeight="1" outlineLevel="1" x14ac:dyDescent="0.2">
      <c r="A14" s="16" t="s">
        <v>23</v>
      </c>
      <c r="B14" s="15">
        <v>102225</v>
      </c>
      <c r="C14" s="15">
        <v>102999.996</v>
      </c>
      <c r="D14" s="15">
        <v>-774.99599999999998</v>
      </c>
      <c r="E14" s="15">
        <v>83962.67</v>
      </c>
      <c r="F14" s="15">
        <v>18262.330000000002</v>
      </c>
    </row>
    <row r="15" spans="1:6" ht="32" hidden="1" customHeight="1" outlineLevel="1" x14ac:dyDescent="0.2">
      <c r="A15" s="16" t="s">
        <v>24</v>
      </c>
      <c r="B15" s="15">
        <v>75100</v>
      </c>
      <c r="C15" s="15">
        <v>72000</v>
      </c>
      <c r="D15" s="15">
        <v>3100</v>
      </c>
      <c r="E15" s="15">
        <v>67140</v>
      </c>
      <c r="F15" s="15">
        <v>7960</v>
      </c>
    </row>
    <row r="16" spans="1:6" ht="32" hidden="1" customHeight="1" outlineLevel="1" x14ac:dyDescent="0.2">
      <c r="A16" s="16" t="s">
        <v>25</v>
      </c>
      <c r="B16" s="15">
        <v>2115216</v>
      </c>
      <c r="C16" s="15">
        <v>2115000</v>
      </c>
      <c r="D16" s="15">
        <v>216</v>
      </c>
      <c r="E16" s="15">
        <v>2083796.76</v>
      </c>
      <c r="F16" s="15">
        <v>31419.24</v>
      </c>
    </row>
    <row r="17" spans="1:6" ht="18" customHeight="1" collapsed="1" x14ac:dyDescent="0.2">
      <c r="A17" s="14" t="s">
        <v>16</v>
      </c>
      <c r="B17" s="13">
        <f>SUM(B12:B16)</f>
        <v>2640013</v>
      </c>
      <c r="C17" s="13">
        <f>SUM(C12:C16)</f>
        <v>2637000</v>
      </c>
      <c r="D17" s="13">
        <f>SUM(D12:D16)</f>
        <v>3013</v>
      </c>
      <c r="E17" s="13">
        <f>SUM(E12:E16)</f>
        <v>2588376.46</v>
      </c>
      <c r="F17" s="13">
        <f>SUM(F12:F16)</f>
        <v>51636.540000000008</v>
      </c>
    </row>
    <row r="18" spans="1:6" ht="48" hidden="1" customHeight="1" outlineLevel="1" x14ac:dyDescent="0.2">
      <c r="A18" s="11" t="s">
        <v>26</v>
      </c>
      <c r="B18" s="17" t="s">
        <v>323</v>
      </c>
      <c r="C18" s="17" t="s">
        <v>186</v>
      </c>
      <c r="D18" s="17" t="s">
        <v>323</v>
      </c>
      <c r="E18" s="17" t="s">
        <v>186</v>
      </c>
      <c r="F18" s="17" t="s">
        <v>323</v>
      </c>
    </row>
    <row r="19" spans="1:6" ht="32" hidden="1" customHeight="1" outlineLevel="1" x14ac:dyDescent="0.2">
      <c r="A19" s="16" t="s">
        <v>257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ht="32" hidden="1" customHeight="1" outlineLevel="1" x14ac:dyDescent="0.2">
      <c r="A20" s="16" t="s">
        <v>33</v>
      </c>
      <c r="B20" s="15">
        <v>-3408</v>
      </c>
      <c r="C20" s="15">
        <v>0</v>
      </c>
      <c r="D20" s="15">
        <v>-3408</v>
      </c>
      <c r="E20" s="15">
        <v>0</v>
      </c>
      <c r="F20" s="15">
        <v>-3408</v>
      </c>
    </row>
    <row r="21" spans="1:6" ht="18" customHeight="1" collapsed="1" x14ac:dyDescent="0.2">
      <c r="A21" s="14" t="s">
        <v>26</v>
      </c>
      <c r="B21" s="13">
        <f>SUM(B19:B20)</f>
        <v>-3408</v>
      </c>
      <c r="C21" s="13">
        <f>SUM(C19:C20)</f>
        <v>0</v>
      </c>
      <c r="D21" s="13">
        <f>SUM(D19:D20)</f>
        <v>-3408</v>
      </c>
      <c r="E21" s="13">
        <f>SUM(E19:E20)</f>
        <v>0</v>
      </c>
      <c r="F21" s="13">
        <f>SUM(F19:F20)</f>
        <v>-3408</v>
      </c>
    </row>
    <row r="22" spans="1:6" ht="48" hidden="1" customHeight="1" outlineLevel="1" x14ac:dyDescent="0.2">
      <c r="A22" s="11" t="s">
        <v>34</v>
      </c>
      <c r="B22" s="17" t="s">
        <v>319</v>
      </c>
      <c r="C22" s="17" t="s">
        <v>375</v>
      </c>
      <c r="D22" s="17" t="s">
        <v>374</v>
      </c>
      <c r="E22" s="17" t="s">
        <v>319</v>
      </c>
      <c r="F22" s="17" t="s">
        <v>186</v>
      </c>
    </row>
    <row r="23" spans="1:6" ht="32" hidden="1" customHeight="1" outlineLevel="1" x14ac:dyDescent="0.2">
      <c r="A23" s="16" t="s">
        <v>43</v>
      </c>
      <c r="B23" s="15">
        <v>80472</v>
      </c>
      <c r="C23" s="15">
        <v>80000.004000000001</v>
      </c>
      <c r="D23" s="15">
        <v>471.99599999999998</v>
      </c>
      <c r="E23" s="15">
        <v>80472</v>
      </c>
      <c r="F23" s="15">
        <v>0</v>
      </c>
    </row>
    <row r="24" spans="1:6" ht="18" customHeight="1" collapsed="1" x14ac:dyDescent="0.2">
      <c r="A24" s="14" t="s">
        <v>34</v>
      </c>
      <c r="B24" s="13">
        <f>B23</f>
        <v>80472</v>
      </c>
      <c r="C24" s="13">
        <f>C23</f>
        <v>80000.004000000001</v>
      </c>
      <c r="D24" s="13">
        <f>D23</f>
        <v>471.99599999999998</v>
      </c>
      <c r="E24" s="13">
        <f>E23</f>
        <v>80472</v>
      </c>
      <c r="F24" s="13">
        <f>F23</f>
        <v>0</v>
      </c>
    </row>
    <row r="25" spans="1:6" ht="48" hidden="1" customHeight="1" outlineLevel="1" x14ac:dyDescent="0.2">
      <c r="A25" s="11" t="s">
        <v>44</v>
      </c>
      <c r="B25" s="17" t="s">
        <v>315</v>
      </c>
      <c r="C25" s="17" t="s">
        <v>373</v>
      </c>
      <c r="D25" s="17" t="s">
        <v>372</v>
      </c>
      <c r="E25" s="17" t="s">
        <v>371</v>
      </c>
      <c r="F25" s="17" t="s">
        <v>370</v>
      </c>
    </row>
    <row r="26" spans="1:6" ht="32" hidden="1" customHeight="1" outlineLevel="1" x14ac:dyDescent="0.2">
      <c r="A26" s="16" t="s">
        <v>247</v>
      </c>
      <c r="B26" s="15">
        <v>5696</v>
      </c>
      <c r="C26" s="15">
        <v>0</v>
      </c>
      <c r="D26" s="15">
        <v>5696</v>
      </c>
      <c r="E26" s="15">
        <v>0</v>
      </c>
      <c r="F26" s="15">
        <v>5696</v>
      </c>
    </row>
    <row r="27" spans="1:6" ht="32" hidden="1" customHeight="1" outlineLevel="1" x14ac:dyDescent="0.2">
      <c r="A27" s="16" t="s">
        <v>52</v>
      </c>
      <c r="B27" s="15">
        <v>540</v>
      </c>
      <c r="C27" s="15">
        <v>0</v>
      </c>
      <c r="D27" s="15">
        <v>540</v>
      </c>
      <c r="E27" s="15">
        <v>0</v>
      </c>
      <c r="F27" s="15">
        <v>540</v>
      </c>
    </row>
    <row r="28" spans="1:6" ht="32" hidden="1" customHeight="1" outlineLevel="1" x14ac:dyDescent="0.2">
      <c r="A28" s="16" t="s">
        <v>53</v>
      </c>
      <c r="B28" s="15">
        <v>2.63</v>
      </c>
      <c r="C28" s="15">
        <v>0</v>
      </c>
      <c r="D28" s="15">
        <v>2.63</v>
      </c>
      <c r="E28" s="15">
        <v>11.96</v>
      </c>
      <c r="F28" s="15">
        <v>-9.33</v>
      </c>
    </row>
    <row r="29" spans="1:6" ht="32" hidden="1" customHeight="1" outlineLevel="1" x14ac:dyDescent="0.2">
      <c r="A29" s="16" t="s">
        <v>244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ht="32" hidden="1" customHeight="1" outlineLevel="1" x14ac:dyDescent="0.2">
      <c r="A30" s="16" t="s">
        <v>243</v>
      </c>
      <c r="B30" s="15">
        <v>74264</v>
      </c>
      <c r="C30" s="15">
        <v>0</v>
      </c>
      <c r="D30" s="15">
        <v>74264</v>
      </c>
      <c r="E30" s="15">
        <v>0</v>
      </c>
      <c r="F30" s="15">
        <v>74264</v>
      </c>
    </row>
    <row r="31" spans="1:6" ht="32" hidden="1" customHeight="1" outlineLevel="1" x14ac:dyDescent="0.2">
      <c r="A31" s="16" t="s">
        <v>55</v>
      </c>
      <c r="B31" s="15">
        <v>7373</v>
      </c>
      <c r="C31" s="15">
        <v>2000.0039999999999</v>
      </c>
      <c r="D31" s="15">
        <v>5372.9960000000001</v>
      </c>
      <c r="E31" s="15">
        <v>6881.58</v>
      </c>
      <c r="F31" s="15">
        <v>491.42</v>
      </c>
    </row>
    <row r="32" spans="1:6" ht="32" hidden="1" customHeight="1" outlineLevel="1" x14ac:dyDescent="0.2">
      <c r="A32" s="16" t="s">
        <v>56</v>
      </c>
      <c r="B32" s="15">
        <v>54708.61</v>
      </c>
      <c r="C32" s="15">
        <v>47000.004000000001</v>
      </c>
      <c r="D32" s="15">
        <v>7708.6059999999998</v>
      </c>
      <c r="E32" s="15">
        <v>50874</v>
      </c>
      <c r="F32" s="15">
        <v>3834.61</v>
      </c>
    </row>
    <row r="33" spans="1:6" ht="18" customHeight="1" collapsed="1" x14ac:dyDescent="0.2">
      <c r="A33" s="14" t="s">
        <v>44</v>
      </c>
      <c r="B33" s="13">
        <f>SUM(B26:B32)</f>
        <v>142584.24</v>
      </c>
      <c r="C33" s="13">
        <f>SUM(C26:C32)</f>
        <v>49000.008000000002</v>
      </c>
      <c r="D33" s="13">
        <f>SUM(D26:D32)</f>
        <v>93584.232000000004</v>
      </c>
      <c r="E33" s="13">
        <f>SUM(E26:E32)</f>
        <v>57767.54</v>
      </c>
      <c r="F33" s="13">
        <f>SUM(F26:F32)</f>
        <v>84816.7</v>
      </c>
    </row>
    <row r="34" spans="1:6" ht="40" customHeight="1" x14ac:dyDescent="0.2">
      <c r="A34" s="11" t="s">
        <v>57</v>
      </c>
      <c r="B34" s="12">
        <f>SUM(B12:B16)+SUM(B19:B20)+B23+SUM(B26:B32)</f>
        <v>2859661.24</v>
      </c>
      <c r="C34" s="12">
        <f>SUM(C12:C16)+SUM(C19:C20)+C23+SUM(C26:C32)</f>
        <v>2766000.0120000001</v>
      </c>
      <c r="D34" s="12">
        <f>SUM(D12:D16)+SUM(D19:D20)+D23+SUM(D26:D32)</f>
        <v>93661.228000000003</v>
      </c>
      <c r="E34" s="12">
        <f>SUM(E12:E16)+SUM(E19:E20)+E23+SUM(E26:E32)</f>
        <v>2726616</v>
      </c>
      <c r="F34" s="12">
        <f>SUM(F12:F16)+SUM(F19:F20)+F23+SUM(F26:F32)</f>
        <v>133045.24</v>
      </c>
    </row>
    <row r="35" spans="1:6" ht="48" hidden="1" customHeight="1" outlineLevel="1" x14ac:dyDescent="0.2">
      <c r="A35" s="11" t="s">
        <v>58</v>
      </c>
      <c r="B35" s="17" t="s">
        <v>312</v>
      </c>
      <c r="C35" s="17" t="s">
        <v>369</v>
      </c>
      <c r="D35" s="17" t="s">
        <v>368</v>
      </c>
      <c r="E35" s="17" t="s">
        <v>367</v>
      </c>
      <c r="F35" s="17" t="s">
        <v>366</v>
      </c>
    </row>
    <row r="36" spans="1:6" ht="32" hidden="1" customHeight="1" outlineLevel="1" x14ac:dyDescent="0.2">
      <c r="A36" s="16" t="s">
        <v>64</v>
      </c>
      <c r="B36" s="15">
        <v>-13122.98</v>
      </c>
      <c r="C36" s="15">
        <v>-99999.995999999999</v>
      </c>
      <c r="D36" s="15">
        <v>86877.016000000003</v>
      </c>
      <c r="E36" s="15">
        <v>-15572</v>
      </c>
      <c r="F36" s="15">
        <v>2449.02</v>
      </c>
    </row>
    <row r="37" spans="1:6" ht="32" hidden="1" customHeight="1" outlineLevel="1" x14ac:dyDescent="0.2">
      <c r="A37" s="16" t="s">
        <v>65</v>
      </c>
      <c r="B37" s="15">
        <v>0</v>
      </c>
      <c r="C37" s="15">
        <v>0</v>
      </c>
      <c r="D37" s="15">
        <v>0</v>
      </c>
      <c r="E37" s="15">
        <v>-34859</v>
      </c>
      <c r="F37" s="15">
        <v>34859</v>
      </c>
    </row>
    <row r="38" spans="1:6" ht="32" hidden="1" customHeight="1" outlineLevel="1" x14ac:dyDescent="0.2">
      <c r="A38" s="16" t="s">
        <v>66</v>
      </c>
      <c r="B38" s="15">
        <v>-10383.01</v>
      </c>
      <c r="C38" s="15">
        <v>0</v>
      </c>
      <c r="D38" s="15">
        <v>-10383.01</v>
      </c>
      <c r="E38" s="15">
        <v>-15216</v>
      </c>
      <c r="F38" s="15">
        <v>4832.99</v>
      </c>
    </row>
    <row r="39" spans="1:6" ht="32" hidden="1" customHeight="1" outlineLevel="1" x14ac:dyDescent="0.2">
      <c r="A39" s="16" t="s">
        <v>67</v>
      </c>
      <c r="B39" s="15">
        <v>0</v>
      </c>
      <c r="C39" s="15">
        <v>0</v>
      </c>
      <c r="D39" s="15">
        <v>0</v>
      </c>
      <c r="E39" s="15">
        <v>-2204</v>
      </c>
      <c r="F39" s="15">
        <v>2204</v>
      </c>
    </row>
    <row r="40" spans="1:6" ht="32" hidden="1" customHeight="1" outlineLevel="1" x14ac:dyDescent="0.2">
      <c r="A40" s="16" t="s">
        <v>68</v>
      </c>
      <c r="B40" s="15">
        <v>-37730.94</v>
      </c>
      <c r="C40" s="15">
        <v>0</v>
      </c>
      <c r="D40" s="15">
        <v>-37730.94</v>
      </c>
      <c r="E40" s="15">
        <v>-16920</v>
      </c>
      <c r="F40" s="15">
        <v>-20810.939999999999</v>
      </c>
    </row>
    <row r="41" spans="1:6" ht="32" hidden="1" customHeight="1" outlineLevel="1" x14ac:dyDescent="0.2">
      <c r="A41" s="16" t="s">
        <v>69</v>
      </c>
      <c r="B41" s="15">
        <v>-29562.5</v>
      </c>
      <c r="C41" s="15">
        <v>0</v>
      </c>
      <c r="D41" s="15">
        <v>-29562.5</v>
      </c>
      <c r="E41" s="15">
        <v>0</v>
      </c>
      <c r="F41" s="15">
        <v>-29562.5</v>
      </c>
    </row>
    <row r="42" spans="1:6" ht="32" hidden="1" customHeight="1" outlineLevel="1" x14ac:dyDescent="0.2">
      <c r="A42" s="16" t="s">
        <v>71</v>
      </c>
      <c r="B42" s="15">
        <v>0</v>
      </c>
      <c r="C42" s="15">
        <v>0</v>
      </c>
      <c r="D42" s="15">
        <v>0</v>
      </c>
      <c r="E42" s="15">
        <v>-2856</v>
      </c>
      <c r="F42" s="15">
        <v>2856</v>
      </c>
    </row>
    <row r="43" spans="1:6" ht="32" hidden="1" customHeight="1" outlineLevel="1" x14ac:dyDescent="0.2">
      <c r="A43" s="16" t="s">
        <v>72</v>
      </c>
      <c r="B43" s="15">
        <v>-67137.78</v>
      </c>
      <c r="C43" s="15">
        <v>0</v>
      </c>
      <c r="D43" s="15">
        <v>-67137.78</v>
      </c>
      <c r="E43" s="15">
        <v>-49190</v>
      </c>
      <c r="F43" s="15">
        <v>-17947.78</v>
      </c>
    </row>
    <row r="44" spans="1:6" ht="32" hidden="1" customHeight="1" outlineLevel="1" x14ac:dyDescent="0.2">
      <c r="A44" s="16" t="s">
        <v>238</v>
      </c>
      <c r="B44" s="15">
        <v>-16300.9</v>
      </c>
      <c r="C44" s="15">
        <v>0</v>
      </c>
      <c r="D44" s="15">
        <v>-16300.9</v>
      </c>
      <c r="E44" s="15">
        <v>-8343</v>
      </c>
      <c r="F44" s="15">
        <v>-7957.9</v>
      </c>
    </row>
    <row r="45" spans="1:6" ht="32" hidden="1" customHeight="1" outlineLevel="1" x14ac:dyDescent="0.2">
      <c r="A45" s="16" t="s">
        <v>75</v>
      </c>
      <c r="B45" s="15">
        <v>-4813.13</v>
      </c>
      <c r="C45" s="15">
        <v>0</v>
      </c>
      <c r="D45" s="15">
        <v>-4813.13</v>
      </c>
      <c r="E45" s="15">
        <v>0</v>
      </c>
      <c r="F45" s="15">
        <v>-4813.13</v>
      </c>
    </row>
    <row r="46" spans="1:6" ht="32" hidden="1" customHeight="1" outlineLevel="1" x14ac:dyDescent="0.2">
      <c r="A46" s="16" t="s">
        <v>237</v>
      </c>
      <c r="B46" s="15">
        <v>-133</v>
      </c>
      <c r="C46" s="15">
        <v>0</v>
      </c>
      <c r="D46" s="15">
        <v>-133</v>
      </c>
      <c r="E46" s="15">
        <v>0</v>
      </c>
      <c r="F46" s="15">
        <v>-133</v>
      </c>
    </row>
    <row r="47" spans="1:6" ht="32" hidden="1" customHeight="1" outlineLevel="1" x14ac:dyDescent="0.2">
      <c r="A47" s="16" t="s">
        <v>236</v>
      </c>
      <c r="B47" s="15">
        <v>0</v>
      </c>
      <c r="C47" s="15">
        <v>0</v>
      </c>
      <c r="D47" s="15">
        <v>0</v>
      </c>
      <c r="E47" s="15">
        <v>-5528</v>
      </c>
      <c r="F47" s="15">
        <v>5528</v>
      </c>
    </row>
    <row r="48" spans="1:6" ht="32" hidden="1" customHeight="1" outlineLevel="1" x14ac:dyDescent="0.2">
      <c r="A48" s="16" t="s">
        <v>76</v>
      </c>
      <c r="B48" s="15">
        <v>-128085.63</v>
      </c>
      <c r="C48" s="15">
        <v>0</v>
      </c>
      <c r="D48" s="15">
        <v>-128085.63</v>
      </c>
      <c r="E48" s="15">
        <v>0</v>
      </c>
      <c r="F48" s="15">
        <v>-128085.63</v>
      </c>
    </row>
    <row r="49" spans="1:6" ht="18" customHeight="1" collapsed="1" x14ac:dyDescent="0.2">
      <c r="A49" s="14" t="s">
        <v>58</v>
      </c>
      <c r="B49" s="13">
        <f>SUM(B36:B48)</f>
        <v>-307269.87</v>
      </c>
      <c r="C49" s="13">
        <f>SUM(C36:C48)</f>
        <v>-99999.995999999999</v>
      </c>
      <c r="D49" s="13">
        <f>SUM(D36:D48)</f>
        <v>-207269.87400000001</v>
      </c>
      <c r="E49" s="13">
        <f>SUM(E36:E48)</f>
        <v>-150688</v>
      </c>
      <c r="F49" s="13">
        <f>SUM(F36:F48)</f>
        <v>-156581.87</v>
      </c>
    </row>
    <row r="50" spans="1:6" ht="48" hidden="1" customHeight="1" outlineLevel="1" x14ac:dyDescent="0.2">
      <c r="A50" s="11" t="s">
        <v>78</v>
      </c>
      <c r="B50" s="17" t="s">
        <v>308</v>
      </c>
      <c r="C50" s="17" t="s">
        <v>365</v>
      </c>
      <c r="D50" s="17" t="s">
        <v>364</v>
      </c>
      <c r="E50" s="17" t="s">
        <v>363</v>
      </c>
      <c r="F50" s="17" t="s">
        <v>362</v>
      </c>
    </row>
    <row r="51" spans="1:6" ht="32" hidden="1" customHeight="1" outlineLevel="1" x14ac:dyDescent="0.2">
      <c r="A51" s="16" t="s">
        <v>361</v>
      </c>
      <c r="B51" s="15">
        <v>0</v>
      </c>
      <c r="C51" s="15">
        <v>0</v>
      </c>
      <c r="D51" s="15">
        <v>0</v>
      </c>
      <c r="E51" s="15">
        <v>-72503</v>
      </c>
      <c r="F51" s="15">
        <v>72503</v>
      </c>
    </row>
    <row r="52" spans="1:6" ht="32" hidden="1" customHeight="1" outlineLevel="1" x14ac:dyDescent="0.2">
      <c r="A52" s="16" t="s">
        <v>84</v>
      </c>
      <c r="B52" s="15">
        <v>0</v>
      </c>
      <c r="C52" s="15">
        <v>-5000.0039999999999</v>
      </c>
      <c r="D52" s="15">
        <v>5000.0039999999999</v>
      </c>
      <c r="E52" s="15">
        <v>0</v>
      </c>
      <c r="F52" s="15">
        <v>0</v>
      </c>
    </row>
    <row r="53" spans="1:6" ht="32" hidden="1" customHeight="1" outlineLevel="1" x14ac:dyDescent="0.2">
      <c r="A53" s="16" t="s">
        <v>85</v>
      </c>
      <c r="B53" s="15">
        <v>-14750</v>
      </c>
      <c r="C53" s="15">
        <v>-35000.004000000001</v>
      </c>
      <c r="D53" s="15">
        <v>20250.004000000001</v>
      </c>
      <c r="E53" s="15">
        <v>0</v>
      </c>
      <c r="F53" s="15">
        <v>-14750</v>
      </c>
    </row>
    <row r="54" spans="1:6" ht="32" hidden="1" customHeight="1" outlineLevel="1" x14ac:dyDescent="0.2">
      <c r="A54" s="16" t="s">
        <v>86</v>
      </c>
      <c r="B54" s="15">
        <v>-46863.13</v>
      </c>
      <c r="C54" s="15">
        <v>-399999.99599999998</v>
      </c>
      <c r="D54" s="15">
        <v>353136.86599999998</v>
      </c>
      <c r="E54" s="15">
        <v>-262500</v>
      </c>
      <c r="F54" s="15">
        <v>215636.87</v>
      </c>
    </row>
    <row r="55" spans="1:6" ht="32" hidden="1" customHeight="1" outlineLevel="1" x14ac:dyDescent="0.2">
      <c r="A55" s="16" t="s">
        <v>231</v>
      </c>
      <c r="B55" s="15">
        <v>0</v>
      </c>
      <c r="C55" s="15">
        <v>-24999.995999999999</v>
      </c>
      <c r="D55" s="15">
        <v>24999.995999999999</v>
      </c>
      <c r="E55" s="15">
        <v>0</v>
      </c>
      <c r="F55" s="15">
        <v>0</v>
      </c>
    </row>
    <row r="56" spans="1:6" ht="32" hidden="1" customHeight="1" outlineLevel="1" x14ac:dyDescent="0.2">
      <c r="A56" s="16" t="s">
        <v>305</v>
      </c>
      <c r="B56" s="15">
        <v>2500</v>
      </c>
      <c r="C56" s="15">
        <v>0</v>
      </c>
      <c r="D56" s="15">
        <v>2500</v>
      </c>
      <c r="E56" s="15">
        <v>-2365908</v>
      </c>
      <c r="F56" s="15">
        <v>2368408</v>
      </c>
    </row>
    <row r="57" spans="1:6" ht="32" hidden="1" customHeight="1" outlineLevel="1" x14ac:dyDescent="0.2">
      <c r="A57" s="16" t="s">
        <v>304</v>
      </c>
      <c r="B57" s="15">
        <v>0</v>
      </c>
      <c r="C57" s="15">
        <v>-14000.004000000001</v>
      </c>
      <c r="D57" s="15">
        <v>14000.004000000001</v>
      </c>
      <c r="E57" s="15">
        <v>0</v>
      </c>
      <c r="F57" s="15">
        <v>0</v>
      </c>
    </row>
    <row r="58" spans="1:6" ht="32" hidden="1" customHeight="1" outlineLevel="1" x14ac:dyDescent="0.2">
      <c r="A58" s="16" t="s">
        <v>303</v>
      </c>
      <c r="B58" s="15">
        <v>0</v>
      </c>
      <c r="C58" s="15">
        <v>-15000</v>
      </c>
      <c r="D58" s="15">
        <v>15000</v>
      </c>
      <c r="E58" s="15">
        <v>-250000</v>
      </c>
      <c r="F58" s="15">
        <v>250000</v>
      </c>
    </row>
    <row r="59" spans="1:6" ht="18" customHeight="1" collapsed="1" x14ac:dyDescent="0.2">
      <c r="A59" s="14" t="s">
        <v>78</v>
      </c>
      <c r="B59" s="13">
        <f>SUM(B51:B58)</f>
        <v>-59113.13</v>
      </c>
      <c r="C59" s="13">
        <f>SUM(C51:C58)</f>
        <v>-494000.00399999996</v>
      </c>
      <c r="D59" s="13">
        <f>SUM(D51:D58)</f>
        <v>434886.87399999995</v>
      </c>
      <c r="E59" s="13">
        <f>SUM(E51:E58)</f>
        <v>-2950911</v>
      </c>
      <c r="F59" s="13">
        <f>SUM(F51:F58)</f>
        <v>2891797.87</v>
      </c>
    </row>
    <row r="60" spans="1:6" ht="48" hidden="1" customHeight="1" outlineLevel="1" x14ac:dyDescent="0.2">
      <c r="A60" s="11" t="s">
        <v>90</v>
      </c>
      <c r="B60" s="17" t="s">
        <v>300</v>
      </c>
      <c r="C60" s="17" t="s">
        <v>302</v>
      </c>
      <c r="D60" s="17" t="s">
        <v>360</v>
      </c>
      <c r="E60" s="17" t="s">
        <v>359</v>
      </c>
      <c r="F60" s="17" t="s">
        <v>358</v>
      </c>
    </row>
    <row r="61" spans="1:6" ht="32" hidden="1" customHeight="1" outlineLevel="1" x14ac:dyDescent="0.2">
      <c r="A61" s="16" t="s">
        <v>96</v>
      </c>
      <c r="B61" s="15">
        <v>-57454</v>
      </c>
      <c r="C61" s="15">
        <v>-58000</v>
      </c>
      <c r="D61" s="15">
        <v>546</v>
      </c>
      <c r="E61" s="15">
        <v>-56530</v>
      </c>
      <c r="F61" s="15">
        <v>-924</v>
      </c>
    </row>
    <row r="62" spans="1:6" ht="18" customHeight="1" collapsed="1" x14ac:dyDescent="0.2">
      <c r="A62" s="14" t="s">
        <v>90</v>
      </c>
      <c r="B62" s="13">
        <f>B61</f>
        <v>-57454</v>
      </c>
      <c r="C62" s="13">
        <f>C61</f>
        <v>-58000</v>
      </c>
      <c r="D62" s="13">
        <f>D61</f>
        <v>546</v>
      </c>
      <c r="E62" s="13">
        <f>E61</f>
        <v>-56530</v>
      </c>
      <c r="F62" s="13">
        <f>F61</f>
        <v>-924</v>
      </c>
    </row>
    <row r="63" spans="1:6" ht="48" hidden="1" customHeight="1" outlineLevel="1" x14ac:dyDescent="0.2">
      <c r="A63" s="11" t="s">
        <v>97</v>
      </c>
      <c r="B63" s="17" t="s">
        <v>296</v>
      </c>
      <c r="C63" s="17" t="s">
        <v>357</v>
      </c>
      <c r="D63" s="17" t="s">
        <v>356</v>
      </c>
      <c r="E63" s="17" t="s">
        <v>355</v>
      </c>
      <c r="F63" s="17" t="s">
        <v>354</v>
      </c>
    </row>
    <row r="64" spans="1:6" ht="32" hidden="1" customHeight="1" outlineLevel="1" x14ac:dyDescent="0.2">
      <c r="A64" s="16" t="s">
        <v>353</v>
      </c>
      <c r="B64" s="15">
        <v>0</v>
      </c>
      <c r="C64" s="15">
        <v>-54999.995999999999</v>
      </c>
      <c r="D64" s="15">
        <v>54999.995999999999</v>
      </c>
      <c r="E64" s="15">
        <v>-54650</v>
      </c>
      <c r="F64" s="15">
        <v>54650</v>
      </c>
    </row>
    <row r="65" spans="1:6" ht="32" hidden="1" customHeight="1" outlineLevel="1" x14ac:dyDescent="0.2">
      <c r="A65" s="16" t="s">
        <v>222</v>
      </c>
      <c r="B65" s="15">
        <v>0</v>
      </c>
      <c r="C65" s="15">
        <v>-30000</v>
      </c>
      <c r="D65" s="15">
        <v>30000</v>
      </c>
      <c r="E65" s="15">
        <v>-3639.1</v>
      </c>
      <c r="F65" s="15">
        <v>3639.1</v>
      </c>
    </row>
    <row r="66" spans="1:6" ht="32" hidden="1" customHeight="1" outlineLevel="1" x14ac:dyDescent="0.2">
      <c r="A66" s="16" t="s">
        <v>104</v>
      </c>
      <c r="B66" s="15">
        <v>-55683.05</v>
      </c>
      <c r="C66" s="15">
        <v>0</v>
      </c>
      <c r="D66" s="15">
        <v>-55683.05</v>
      </c>
      <c r="E66" s="15">
        <v>-15631</v>
      </c>
      <c r="F66" s="15">
        <v>-40052.050000000003</v>
      </c>
    </row>
    <row r="67" spans="1:6" ht="32" hidden="1" customHeight="1" outlineLevel="1" x14ac:dyDescent="0.2">
      <c r="A67" s="16" t="s">
        <v>105</v>
      </c>
      <c r="B67" s="15">
        <v>-42115.88</v>
      </c>
      <c r="C67" s="15">
        <v>-50000.004000000001</v>
      </c>
      <c r="D67" s="15">
        <v>7884.1239999999998</v>
      </c>
      <c r="E67" s="15">
        <v>-41128</v>
      </c>
      <c r="F67" s="15">
        <v>-987.88</v>
      </c>
    </row>
    <row r="68" spans="1:6" ht="32" hidden="1" customHeight="1" outlineLevel="1" x14ac:dyDescent="0.2">
      <c r="A68" s="16" t="s">
        <v>106</v>
      </c>
      <c r="B68" s="15">
        <v>-41955</v>
      </c>
      <c r="C68" s="15">
        <v>-44000.004000000001</v>
      </c>
      <c r="D68" s="15">
        <v>2045.0039999999999</v>
      </c>
      <c r="E68" s="15">
        <v>-40863</v>
      </c>
      <c r="F68" s="15">
        <v>-1092</v>
      </c>
    </row>
    <row r="69" spans="1:6" ht="32" hidden="1" customHeight="1" outlineLevel="1" x14ac:dyDescent="0.2">
      <c r="A69" s="16" t="s">
        <v>107</v>
      </c>
      <c r="B69" s="15">
        <v>-997.5</v>
      </c>
      <c r="C69" s="15">
        <v>0</v>
      </c>
      <c r="D69" s="15">
        <v>-997.5</v>
      </c>
      <c r="E69" s="15">
        <v>-1250</v>
      </c>
      <c r="F69" s="15">
        <v>252.5</v>
      </c>
    </row>
    <row r="70" spans="1:6" ht="32" hidden="1" customHeight="1" outlineLevel="1" x14ac:dyDescent="0.2">
      <c r="A70" s="16" t="s">
        <v>109</v>
      </c>
      <c r="B70" s="15">
        <v>-4433.13</v>
      </c>
      <c r="C70" s="15">
        <v>-8000.0039999999999</v>
      </c>
      <c r="D70" s="15">
        <v>3566.8739999999998</v>
      </c>
      <c r="E70" s="15">
        <v>-6920</v>
      </c>
      <c r="F70" s="15">
        <v>2486.87</v>
      </c>
    </row>
    <row r="71" spans="1:6" ht="32" hidden="1" customHeight="1" outlineLevel="1" x14ac:dyDescent="0.2">
      <c r="A71" s="16" t="s">
        <v>110</v>
      </c>
      <c r="B71" s="15">
        <v>-67082.09</v>
      </c>
      <c r="C71" s="15">
        <v>-37500</v>
      </c>
      <c r="D71" s="15">
        <v>-29582.09</v>
      </c>
      <c r="E71" s="15">
        <v>-48790</v>
      </c>
      <c r="F71" s="15">
        <v>-18292.09</v>
      </c>
    </row>
    <row r="72" spans="1:6" ht="32" hidden="1" customHeight="1" outlineLevel="1" x14ac:dyDescent="0.2">
      <c r="A72" s="16" t="s">
        <v>111</v>
      </c>
      <c r="B72" s="15">
        <v>-81875.179999999993</v>
      </c>
      <c r="C72" s="15">
        <v>-71000.004000000001</v>
      </c>
      <c r="D72" s="15">
        <v>-10875.175999999999</v>
      </c>
      <c r="E72" s="15">
        <v>-70085</v>
      </c>
      <c r="F72" s="15">
        <v>-11790.18</v>
      </c>
    </row>
    <row r="73" spans="1:6" ht="32" hidden="1" customHeight="1" outlineLevel="1" x14ac:dyDescent="0.2">
      <c r="A73" s="16" t="s">
        <v>112</v>
      </c>
      <c r="B73" s="15">
        <v>-369507.15</v>
      </c>
      <c r="C73" s="15">
        <v>-390000</v>
      </c>
      <c r="D73" s="15">
        <v>20492.849999999999</v>
      </c>
      <c r="E73" s="15">
        <v>-378046</v>
      </c>
      <c r="F73" s="15">
        <v>8538.85</v>
      </c>
    </row>
    <row r="74" spans="1:6" ht="32" hidden="1" customHeight="1" outlineLevel="1" x14ac:dyDescent="0.2">
      <c r="A74" s="16" t="s">
        <v>113</v>
      </c>
      <c r="B74" s="15">
        <v>-94449.22</v>
      </c>
      <c r="C74" s="15">
        <v>-74000.004000000001</v>
      </c>
      <c r="D74" s="15">
        <v>-20449.216</v>
      </c>
      <c r="E74" s="15">
        <v>-74459</v>
      </c>
      <c r="F74" s="15">
        <v>-19990.22</v>
      </c>
    </row>
    <row r="75" spans="1:6" ht="32" hidden="1" customHeight="1" outlineLevel="1" x14ac:dyDescent="0.2">
      <c r="A75" s="16" t="s">
        <v>114</v>
      </c>
      <c r="B75" s="15">
        <v>-49814.32</v>
      </c>
      <c r="C75" s="15">
        <v>-48999.995999999999</v>
      </c>
      <c r="D75" s="15">
        <v>-814.32399999999996</v>
      </c>
      <c r="E75" s="15">
        <v>-50579.55</v>
      </c>
      <c r="F75" s="15">
        <v>765.23</v>
      </c>
    </row>
    <row r="76" spans="1:6" ht="32" hidden="1" customHeight="1" outlineLevel="1" x14ac:dyDescent="0.2">
      <c r="A76" s="16" t="s">
        <v>294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</row>
    <row r="77" spans="1:6" ht="32" hidden="1" customHeight="1" outlineLevel="1" x14ac:dyDescent="0.2">
      <c r="A77" s="16" t="s">
        <v>115</v>
      </c>
      <c r="B77" s="15">
        <v>-40244</v>
      </c>
      <c r="C77" s="15">
        <v>-39000</v>
      </c>
      <c r="D77" s="15">
        <v>-1244</v>
      </c>
      <c r="E77" s="15">
        <v>-38777</v>
      </c>
      <c r="F77" s="15">
        <v>-1467</v>
      </c>
    </row>
    <row r="78" spans="1:6" ht="32" hidden="1" customHeight="1" outlineLevel="1" x14ac:dyDescent="0.2">
      <c r="A78" s="16" t="s">
        <v>116</v>
      </c>
      <c r="B78" s="15">
        <v>-5000</v>
      </c>
      <c r="C78" s="15">
        <v>0</v>
      </c>
      <c r="D78" s="15">
        <v>-5000</v>
      </c>
      <c r="E78" s="15">
        <v>-5000</v>
      </c>
      <c r="F78" s="15">
        <v>0</v>
      </c>
    </row>
    <row r="79" spans="1:6" ht="32" hidden="1" customHeight="1" outlineLevel="1" x14ac:dyDescent="0.2">
      <c r="A79" s="16" t="s">
        <v>117</v>
      </c>
      <c r="B79" s="15">
        <v>-80639.5</v>
      </c>
      <c r="C79" s="15">
        <v>-87000</v>
      </c>
      <c r="D79" s="15">
        <v>6360.5</v>
      </c>
      <c r="E79" s="15">
        <v>-85302</v>
      </c>
      <c r="F79" s="15">
        <v>4662.5</v>
      </c>
    </row>
    <row r="80" spans="1:6" ht="32" hidden="1" customHeight="1" outlineLevel="1" x14ac:dyDescent="0.2">
      <c r="A80" s="16" t="s">
        <v>119</v>
      </c>
      <c r="B80" s="15">
        <v>-278.75</v>
      </c>
      <c r="C80" s="15">
        <v>0</v>
      </c>
      <c r="D80" s="15">
        <v>-278.75</v>
      </c>
      <c r="E80" s="15">
        <v>0</v>
      </c>
      <c r="F80" s="15">
        <v>-278.75</v>
      </c>
    </row>
    <row r="81" spans="1:6" ht="32" hidden="1" customHeight="1" outlineLevel="1" x14ac:dyDescent="0.2">
      <c r="A81" s="16" t="s">
        <v>120</v>
      </c>
      <c r="B81" s="15">
        <v>0</v>
      </c>
      <c r="C81" s="15">
        <v>-5000.0039999999999</v>
      </c>
      <c r="D81" s="15">
        <v>5000.0039999999999</v>
      </c>
      <c r="E81" s="15">
        <v>-3931</v>
      </c>
      <c r="F81" s="15">
        <v>3931</v>
      </c>
    </row>
    <row r="82" spans="1:6" ht="32" hidden="1" customHeight="1" outlineLevel="1" x14ac:dyDescent="0.2">
      <c r="A82" s="16" t="s">
        <v>121</v>
      </c>
      <c r="B82" s="15">
        <v>-4080.1</v>
      </c>
      <c r="C82" s="15">
        <v>-5000.0039999999999</v>
      </c>
      <c r="D82" s="15">
        <v>919.904</v>
      </c>
      <c r="E82" s="15">
        <v>-1541.5</v>
      </c>
      <c r="F82" s="15">
        <v>-2538.6</v>
      </c>
    </row>
    <row r="83" spans="1:6" ht="32" hidden="1" customHeight="1" outlineLevel="1" x14ac:dyDescent="0.2">
      <c r="A83" s="16" t="s">
        <v>352</v>
      </c>
      <c r="B83" s="15">
        <v>0</v>
      </c>
      <c r="C83" s="15">
        <v>0</v>
      </c>
      <c r="D83" s="15">
        <v>0</v>
      </c>
      <c r="E83" s="15">
        <v>-1989.91</v>
      </c>
      <c r="F83" s="15">
        <v>1989.91</v>
      </c>
    </row>
    <row r="84" spans="1:6" ht="32" hidden="1" customHeight="1" outlineLevel="1" x14ac:dyDescent="0.2">
      <c r="A84" s="16" t="s">
        <v>122</v>
      </c>
      <c r="B84" s="15">
        <v>-142147.57</v>
      </c>
      <c r="C84" s="15">
        <v>-74499.995999999999</v>
      </c>
      <c r="D84" s="15">
        <v>-67647.573999999993</v>
      </c>
      <c r="E84" s="15">
        <v>-67250</v>
      </c>
      <c r="F84" s="15">
        <v>-74897.570000000007</v>
      </c>
    </row>
    <row r="85" spans="1:6" ht="32" hidden="1" customHeight="1" outlineLevel="1" x14ac:dyDescent="0.2">
      <c r="A85" s="16" t="s">
        <v>123</v>
      </c>
      <c r="B85" s="15">
        <v>-12110.05</v>
      </c>
      <c r="C85" s="15">
        <v>-8000.0039999999999</v>
      </c>
      <c r="D85" s="15">
        <v>-4110.0460000000003</v>
      </c>
      <c r="E85" s="15">
        <v>-9571.7000000000007</v>
      </c>
      <c r="F85" s="15">
        <v>-2538.35</v>
      </c>
    </row>
    <row r="86" spans="1:6" ht="18" customHeight="1" collapsed="1" x14ac:dyDescent="0.2">
      <c r="A86" s="14" t="s">
        <v>97</v>
      </c>
      <c r="B86" s="13">
        <f>SUM(B64:B85)</f>
        <v>-1092412.49</v>
      </c>
      <c r="C86" s="13">
        <f>SUM(C64:C85)</f>
        <v>-1027000.0199999999</v>
      </c>
      <c r="D86" s="13">
        <f>SUM(D64:D85)</f>
        <v>-65412.470000000008</v>
      </c>
      <c r="E86" s="13">
        <f>SUM(E64:E85)</f>
        <v>-999403.76</v>
      </c>
      <c r="F86" s="13">
        <f>SUM(F64:F85)</f>
        <v>-93008.73000000001</v>
      </c>
    </row>
    <row r="87" spans="1:6" ht="48" hidden="1" customHeight="1" outlineLevel="1" x14ac:dyDescent="0.2">
      <c r="A87" s="11" t="s">
        <v>124</v>
      </c>
      <c r="B87" s="17" t="s">
        <v>291</v>
      </c>
      <c r="C87" s="17" t="s">
        <v>351</v>
      </c>
      <c r="D87" s="17" t="s">
        <v>350</v>
      </c>
      <c r="E87" s="17" t="s">
        <v>349</v>
      </c>
      <c r="F87" s="17" t="s">
        <v>348</v>
      </c>
    </row>
    <row r="88" spans="1:6" ht="32" hidden="1" customHeight="1" outlineLevel="1" x14ac:dyDescent="0.2">
      <c r="A88" s="16" t="s">
        <v>216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</row>
    <row r="89" spans="1:6" ht="32" hidden="1" customHeight="1" outlineLevel="1" x14ac:dyDescent="0.2">
      <c r="A89" s="16" t="s">
        <v>215</v>
      </c>
      <c r="B89" s="15">
        <v>-95.4</v>
      </c>
      <c r="C89" s="15">
        <v>0</v>
      </c>
      <c r="D89" s="15">
        <v>-95.4</v>
      </c>
      <c r="E89" s="15">
        <v>0</v>
      </c>
      <c r="F89" s="15">
        <v>-95.4</v>
      </c>
    </row>
    <row r="90" spans="1:6" ht="32" hidden="1" customHeight="1" outlineLevel="1" x14ac:dyDescent="0.2">
      <c r="A90" s="16" t="s">
        <v>214</v>
      </c>
      <c r="B90" s="15">
        <v>0</v>
      </c>
      <c r="C90" s="15">
        <v>-3000</v>
      </c>
      <c r="D90" s="15">
        <v>3000</v>
      </c>
      <c r="E90" s="15">
        <v>0</v>
      </c>
      <c r="F90" s="15">
        <v>0</v>
      </c>
    </row>
    <row r="91" spans="1:6" ht="32" hidden="1" customHeight="1" outlineLevel="1" x14ac:dyDescent="0.2">
      <c r="A91" s="16" t="s">
        <v>130</v>
      </c>
      <c r="B91" s="15">
        <v>-510</v>
      </c>
      <c r="C91" s="15">
        <v>0</v>
      </c>
      <c r="D91" s="15">
        <v>-510</v>
      </c>
      <c r="E91" s="15">
        <v>0</v>
      </c>
      <c r="F91" s="15">
        <v>-510</v>
      </c>
    </row>
    <row r="92" spans="1:6" ht="32" hidden="1" customHeight="1" outlineLevel="1" x14ac:dyDescent="0.2">
      <c r="A92" s="16" t="s">
        <v>134</v>
      </c>
      <c r="B92" s="15">
        <v>-5561.52</v>
      </c>
      <c r="C92" s="15">
        <v>0</v>
      </c>
      <c r="D92" s="15">
        <v>-5561.52</v>
      </c>
      <c r="E92" s="15">
        <v>0</v>
      </c>
      <c r="F92" s="15">
        <v>-5561.52</v>
      </c>
    </row>
    <row r="93" spans="1:6" ht="32" hidden="1" customHeight="1" outlineLevel="1" x14ac:dyDescent="0.2">
      <c r="A93" s="16" t="s">
        <v>136</v>
      </c>
      <c r="B93" s="15">
        <v>-1582.23</v>
      </c>
      <c r="C93" s="15">
        <v>-2000.0039999999999</v>
      </c>
      <c r="D93" s="15">
        <v>417.774</v>
      </c>
      <c r="E93" s="15">
        <v>-1685</v>
      </c>
      <c r="F93" s="15">
        <v>102.77</v>
      </c>
    </row>
    <row r="94" spans="1:6" ht="32" hidden="1" customHeight="1" outlineLevel="1" x14ac:dyDescent="0.2">
      <c r="A94" s="16" t="s">
        <v>137</v>
      </c>
      <c r="B94" s="15">
        <v>0</v>
      </c>
      <c r="C94" s="15">
        <v>-5000.0039999999999</v>
      </c>
      <c r="D94" s="15">
        <v>5000.0039999999999</v>
      </c>
      <c r="E94" s="15">
        <v>0</v>
      </c>
      <c r="F94" s="15">
        <v>0</v>
      </c>
    </row>
    <row r="95" spans="1:6" ht="32" hidden="1" customHeight="1" outlineLevel="1" x14ac:dyDescent="0.2">
      <c r="A95" s="16" t="s">
        <v>138</v>
      </c>
      <c r="B95" s="15">
        <v>-584</v>
      </c>
      <c r="C95" s="15">
        <v>0</v>
      </c>
      <c r="D95" s="15">
        <v>-584</v>
      </c>
      <c r="E95" s="15">
        <v>0</v>
      </c>
      <c r="F95" s="15">
        <v>-584</v>
      </c>
    </row>
    <row r="96" spans="1:6" ht="32" hidden="1" customHeight="1" outlineLevel="1" x14ac:dyDescent="0.2">
      <c r="A96" s="16" t="s">
        <v>141</v>
      </c>
      <c r="B96" s="15">
        <v>-14500</v>
      </c>
      <c r="C96" s="15">
        <v>-15000</v>
      </c>
      <c r="D96" s="15">
        <v>500</v>
      </c>
      <c r="E96" s="15">
        <v>-14250</v>
      </c>
      <c r="F96" s="15">
        <v>-250</v>
      </c>
    </row>
    <row r="97" spans="1:6" ht="32" hidden="1" customHeight="1" outlineLevel="1" x14ac:dyDescent="0.2">
      <c r="A97" s="16" t="s">
        <v>142</v>
      </c>
      <c r="B97" s="15">
        <v>0</v>
      </c>
      <c r="C97" s="15">
        <v>-99999.995999999999</v>
      </c>
      <c r="D97" s="15">
        <v>99999.995999999999</v>
      </c>
      <c r="E97" s="15">
        <v>-34508</v>
      </c>
      <c r="F97" s="15">
        <v>34508</v>
      </c>
    </row>
    <row r="98" spans="1:6" ht="32" hidden="1" customHeight="1" outlineLevel="1" x14ac:dyDescent="0.2">
      <c r="A98" s="16" t="s">
        <v>143</v>
      </c>
      <c r="B98" s="15">
        <v>-3093</v>
      </c>
      <c r="C98" s="15">
        <v>0</v>
      </c>
      <c r="D98" s="15">
        <v>-3093</v>
      </c>
      <c r="E98" s="15">
        <v>0</v>
      </c>
      <c r="F98" s="15">
        <v>-3093</v>
      </c>
    </row>
    <row r="99" spans="1:6" ht="32" hidden="1" customHeight="1" outlineLevel="1" x14ac:dyDescent="0.2">
      <c r="A99" s="16" t="s">
        <v>144</v>
      </c>
      <c r="B99" s="15">
        <v>-532</v>
      </c>
      <c r="C99" s="15">
        <v>-5000.0039999999999</v>
      </c>
      <c r="D99" s="15">
        <v>4468.0039999999999</v>
      </c>
      <c r="E99" s="15">
        <v>-5200</v>
      </c>
      <c r="F99" s="15">
        <v>4668</v>
      </c>
    </row>
    <row r="100" spans="1:6" ht="32" hidden="1" customHeight="1" outlineLevel="1" x14ac:dyDescent="0.2">
      <c r="A100" s="16" t="s">
        <v>145</v>
      </c>
      <c r="B100" s="15">
        <v>-5310</v>
      </c>
      <c r="C100" s="15">
        <v>-5000.0039999999999</v>
      </c>
      <c r="D100" s="15">
        <v>-309.99599999999998</v>
      </c>
      <c r="E100" s="15">
        <v>-2250</v>
      </c>
      <c r="F100" s="15">
        <v>-3060</v>
      </c>
    </row>
    <row r="101" spans="1:6" ht="32" hidden="1" customHeight="1" outlineLevel="1" x14ac:dyDescent="0.2">
      <c r="A101" s="16" t="s">
        <v>289</v>
      </c>
      <c r="B101" s="15">
        <v>0</v>
      </c>
      <c r="C101" s="15">
        <v>-12000</v>
      </c>
      <c r="D101" s="15">
        <v>12000</v>
      </c>
      <c r="E101" s="15">
        <v>-5781.7</v>
      </c>
      <c r="F101" s="15">
        <v>5781.7</v>
      </c>
    </row>
    <row r="102" spans="1:6" ht="32" hidden="1" customHeight="1" outlineLevel="1" x14ac:dyDescent="0.2">
      <c r="A102" s="16" t="s">
        <v>146</v>
      </c>
      <c r="B102" s="15">
        <v>6960</v>
      </c>
      <c r="C102" s="15">
        <v>0</v>
      </c>
      <c r="D102" s="15">
        <v>6960</v>
      </c>
      <c r="E102" s="15">
        <v>0</v>
      </c>
      <c r="F102" s="15">
        <v>6960</v>
      </c>
    </row>
    <row r="103" spans="1:6" ht="32" hidden="1" customHeight="1" outlineLevel="1" x14ac:dyDescent="0.2">
      <c r="A103" s="16" t="s">
        <v>147</v>
      </c>
      <c r="B103" s="15">
        <v>-6960</v>
      </c>
      <c r="C103" s="15">
        <v>0</v>
      </c>
      <c r="D103" s="15">
        <v>-6960</v>
      </c>
      <c r="E103" s="15">
        <v>0</v>
      </c>
      <c r="F103" s="15">
        <v>-6960</v>
      </c>
    </row>
    <row r="104" spans="1:6" ht="18" customHeight="1" collapsed="1" x14ac:dyDescent="0.2">
      <c r="A104" s="14" t="s">
        <v>124</v>
      </c>
      <c r="B104" s="13">
        <f>SUM(B88:B103)</f>
        <v>-31768.15</v>
      </c>
      <c r="C104" s="13">
        <f>SUM(C88:C103)</f>
        <v>-147000.01199999999</v>
      </c>
      <c r="D104" s="13">
        <f>SUM(D88:D103)</f>
        <v>115231.86199999999</v>
      </c>
      <c r="E104" s="13">
        <f>SUM(E88:E103)</f>
        <v>-63674.7</v>
      </c>
      <c r="F104" s="13">
        <f>SUM(F88:F103)</f>
        <v>31906.550000000003</v>
      </c>
    </row>
    <row r="105" spans="1:6" ht="48" hidden="1" customHeight="1" outlineLevel="1" x14ac:dyDescent="0.2">
      <c r="A105" s="11" t="s">
        <v>148</v>
      </c>
      <c r="B105" s="17" t="s">
        <v>286</v>
      </c>
      <c r="C105" s="17" t="s">
        <v>347</v>
      </c>
      <c r="D105" s="17" t="s">
        <v>346</v>
      </c>
      <c r="E105" s="17" t="s">
        <v>345</v>
      </c>
      <c r="F105" s="17" t="s">
        <v>344</v>
      </c>
    </row>
    <row r="106" spans="1:6" ht="32" hidden="1" customHeight="1" outlineLevel="1" x14ac:dyDescent="0.2">
      <c r="A106" s="16" t="s">
        <v>151</v>
      </c>
      <c r="B106" s="15">
        <v>-113750</v>
      </c>
      <c r="C106" s="15">
        <v>-90000</v>
      </c>
      <c r="D106" s="15">
        <v>-23750</v>
      </c>
      <c r="E106" s="15">
        <v>-112100</v>
      </c>
      <c r="F106" s="15">
        <v>-1650</v>
      </c>
    </row>
    <row r="107" spans="1:6" ht="32" hidden="1" customHeight="1" outlineLevel="1" x14ac:dyDescent="0.2">
      <c r="A107" s="16" t="s">
        <v>284</v>
      </c>
      <c r="B107" s="15">
        <v>0</v>
      </c>
      <c r="C107" s="15">
        <v>-9999.9959999999992</v>
      </c>
      <c r="D107" s="15">
        <v>9999.9959999999992</v>
      </c>
      <c r="E107" s="15">
        <v>0</v>
      </c>
      <c r="F107" s="15">
        <v>0</v>
      </c>
    </row>
    <row r="108" spans="1:6" ht="32" hidden="1" customHeight="1" outlineLevel="1" x14ac:dyDescent="0.2">
      <c r="A108" s="16" t="s">
        <v>152</v>
      </c>
      <c r="B108" s="15">
        <v>-481</v>
      </c>
      <c r="C108" s="15">
        <v>0</v>
      </c>
      <c r="D108" s="15">
        <v>-481</v>
      </c>
      <c r="E108" s="15">
        <v>-810</v>
      </c>
      <c r="F108" s="15">
        <v>329</v>
      </c>
    </row>
    <row r="109" spans="1:6" ht="32" hidden="1" customHeight="1" outlineLevel="1" x14ac:dyDescent="0.2">
      <c r="A109" s="16" t="s">
        <v>153</v>
      </c>
      <c r="B109" s="15">
        <v>-78.95</v>
      </c>
      <c r="C109" s="15">
        <v>0</v>
      </c>
      <c r="D109" s="15">
        <v>-78.95</v>
      </c>
      <c r="E109" s="15">
        <v>0</v>
      </c>
      <c r="F109" s="15">
        <v>-78.95</v>
      </c>
    </row>
    <row r="110" spans="1:6" ht="32" hidden="1" customHeight="1" outlineLevel="1" x14ac:dyDescent="0.2">
      <c r="A110" s="16" t="s">
        <v>155</v>
      </c>
      <c r="B110" s="15">
        <v>-22794.95</v>
      </c>
      <c r="C110" s="15">
        <v>-30999.995999999999</v>
      </c>
      <c r="D110" s="15">
        <v>8205.0460000000003</v>
      </c>
      <c r="E110" s="15">
        <v>-32945</v>
      </c>
      <c r="F110" s="15">
        <v>10150.049999999999</v>
      </c>
    </row>
    <row r="111" spans="1:6" ht="32" hidden="1" customHeight="1" outlineLevel="1" x14ac:dyDescent="0.2">
      <c r="A111" s="16" t="s">
        <v>343</v>
      </c>
      <c r="B111" s="15">
        <v>0</v>
      </c>
      <c r="C111" s="15">
        <v>0</v>
      </c>
      <c r="D111" s="15">
        <v>0</v>
      </c>
      <c r="E111" s="15">
        <v>-91.8</v>
      </c>
      <c r="F111" s="15">
        <v>91.8</v>
      </c>
    </row>
    <row r="112" spans="1:6" ht="18" customHeight="1" collapsed="1" x14ac:dyDescent="0.2">
      <c r="A112" s="14" t="s">
        <v>148</v>
      </c>
      <c r="B112" s="13">
        <f>SUM(B106:B111)</f>
        <v>-137104.9</v>
      </c>
      <c r="C112" s="13">
        <f>SUM(C106:C111)</f>
        <v>-130999.992</v>
      </c>
      <c r="D112" s="13">
        <f>SUM(D106:D111)</f>
        <v>-6104.9080000000013</v>
      </c>
      <c r="E112" s="13">
        <f>SUM(E106:E111)</f>
        <v>-145946.79999999999</v>
      </c>
      <c r="F112" s="13">
        <f>SUM(F106:F111)</f>
        <v>8841.8999999999978</v>
      </c>
    </row>
    <row r="113" spans="1:6" ht="48" hidden="1" customHeight="1" outlineLevel="1" x14ac:dyDescent="0.2">
      <c r="A113" s="11" t="s">
        <v>157</v>
      </c>
      <c r="B113" s="17" t="s">
        <v>281</v>
      </c>
      <c r="C113" s="17" t="s">
        <v>342</v>
      </c>
      <c r="D113" s="17" t="s">
        <v>341</v>
      </c>
      <c r="E113" s="17" t="s">
        <v>340</v>
      </c>
      <c r="F113" s="17" t="s">
        <v>339</v>
      </c>
    </row>
    <row r="114" spans="1:6" ht="32" hidden="1" customHeight="1" outlineLevel="1" x14ac:dyDescent="0.2">
      <c r="A114" s="16" t="s">
        <v>163</v>
      </c>
      <c r="B114" s="15">
        <v>-222847.05</v>
      </c>
      <c r="C114" s="15">
        <v>-228000</v>
      </c>
      <c r="D114" s="15">
        <v>5152.95</v>
      </c>
      <c r="E114" s="15">
        <v>-222847.08</v>
      </c>
      <c r="F114" s="15">
        <v>0.03</v>
      </c>
    </row>
    <row r="115" spans="1:6" ht="32" hidden="1" customHeight="1" outlineLevel="1" x14ac:dyDescent="0.2">
      <c r="A115" s="16" t="s">
        <v>164</v>
      </c>
      <c r="B115" s="15">
        <v>-262208.52</v>
      </c>
      <c r="C115" s="15">
        <v>-234000</v>
      </c>
      <c r="D115" s="15">
        <v>-28208.52</v>
      </c>
      <c r="E115" s="15">
        <v>-236746.96</v>
      </c>
      <c r="F115" s="15">
        <v>-25461.56</v>
      </c>
    </row>
    <row r="116" spans="1:6" ht="32" hidden="1" customHeight="1" outlineLevel="1" x14ac:dyDescent="0.2">
      <c r="A116" s="16" t="s">
        <v>203</v>
      </c>
      <c r="B116" s="15">
        <v>0</v>
      </c>
      <c r="C116" s="15">
        <v>-27330</v>
      </c>
      <c r="D116" s="15">
        <v>27330</v>
      </c>
      <c r="E116" s="15">
        <v>-5765.7</v>
      </c>
      <c r="F116" s="15">
        <v>5765.7</v>
      </c>
    </row>
    <row r="117" spans="1:6" ht="32" hidden="1" customHeight="1" outlineLevel="1" x14ac:dyDescent="0.2">
      <c r="A117" s="16" t="s">
        <v>165</v>
      </c>
      <c r="B117" s="15">
        <v>-5765.7</v>
      </c>
      <c r="C117" s="15">
        <v>0</v>
      </c>
      <c r="D117" s="15">
        <v>-5765.7</v>
      </c>
      <c r="E117" s="15">
        <v>0</v>
      </c>
      <c r="F117" s="15">
        <v>-5765.7</v>
      </c>
    </row>
    <row r="118" spans="1:6" ht="18" customHeight="1" collapsed="1" x14ac:dyDescent="0.2">
      <c r="A118" s="14" t="s">
        <v>157</v>
      </c>
      <c r="B118" s="13">
        <f>SUM(B114:B117)</f>
        <v>-490821.27</v>
      </c>
      <c r="C118" s="13">
        <f>SUM(C114:C117)</f>
        <v>-489330</v>
      </c>
      <c r="D118" s="13">
        <f>SUM(D114:D117)</f>
        <v>-1491.2699999999995</v>
      </c>
      <c r="E118" s="13">
        <f>SUM(E114:E117)</f>
        <v>-465359.74</v>
      </c>
      <c r="F118" s="13">
        <f>SUM(F114:F117)</f>
        <v>-25461.530000000002</v>
      </c>
    </row>
    <row r="119" spans="1:6" ht="40" customHeight="1" x14ac:dyDescent="0.2">
      <c r="A119" s="11" t="s">
        <v>166</v>
      </c>
      <c r="B119" s="12">
        <f>SUM(B36:B48)+SUM(B51:B58)+B61+SUM(B64:B85)+SUM(B88:B103)+SUM(B106:B111)+SUM(B114:B117)</f>
        <v>-2175943.8099999996</v>
      </c>
      <c r="C119" s="12">
        <f>SUM(C36:C48)+SUM(C51:C58)+C61+SUM(C64:C85)+SUM(C88:C103)+SUM(C106:C111)+SUM(C114:C117)</f>
        <v>-2446330.0240000002</v>
      </c>
      <c r="D119" s="12">
        <f>SUM(D36:D48)+SUM(D51:D58)+D61+SUM(D64:D85)+SUM(D88:D103)+SUM(D106:D111)+SUM(D114:D117)</f>
        <v>270386.21399999992</v>
      </c>
      <c r="E119" s="12">
        <f>SUM(E36:E48)+SUM(E51:E58)+E61+SUM(E64:E85)+SUM(E88:E103)+SUM(E106:E111)+SUM(E114:E117)</f>
        <v>-4832514</v>
      </c>
      <c r="F119" s="12">
        <f>SUM(F36:F48)+SUM(F51:F58)+F61+SUM(F64:F85)+SUM(F88:F103)+SUM(F106:F111)+SUM(F114:F117)</f>
        <v>2656570.19</v>
      </c>
    </row>
    <row r="120" spans="1:6" ht="40" customHeight="1" x14ac:dyDescent="0.2">
      <c r="A120" s="11" t="s">
        <v>167</v>
      </c>
      <c r="B120" s="12">
        <f>SUM(B12:B16)+SUM(B19:B20)+B23+SUM(B26:B32)+SUM(B36:B48)+SUM(B51:B58)+B61+SUM(B64:B85)+SUM(B88:B103)+SUM(B106:B111)+SUM(B114:B117)</f>
        <v>683717.4300000004</v>
      </c>
      <c r="C120" s="12">
        <f>SUM(C12:C16)+SUM(C19:C20)+C23+SUM(C26:C32)+SUM(C36:C48)+SUM(C51:C58)+C61+SUM(C64:C85)+SUM(C88:C103)+SUM(C106:C111)+SUM(C114:C117)</f>
        <v>319669.98800000013</v>
      </c>
      <c r="D120" s="12">
        <f>SUM(D12:D16)+SUM(D19:D20)+D23+SUM(D26:D32)+SUM(D36:D48)+SUM(D51:D58)+D61+SUM(D64:D85)+SUM(D88:D103)+SUM(D106:D111)+SUM(D114:D117)</f>
        <v>364047.44199999992</v>
      </c>
      <c r="E120" s="12">
        <f>SUM(E12:E16)+SUM(E19:E20)+E23+SUM(E26:E32)+SUM(E36:E48)+SUM(E51:E58)+E61+SUM(E64:E85)+SUM(E88:E103)+SUM(E106:E111)+SUM(E114:E117)</f>
        <v>-2105898</v>
      </c>
      <c r="F120" s="12">
        <f>SUM(F12:F16)+SUM(F19:F20)+F23+SUM(F26:F32)+SUM(F36:F48)+SUM(F51:F58)+F61+SUM(F64:F85)+SUM(F88:F103)+SUM(F106:F111)+SUM(F114:F117)</f>
        <v>2789615.43</v>
      </c>
    </row>
    <row r="121" spans="1:6" ht="48" hidden="1" customHeight="1" outlineLevel="1" x14ac:dyDescent="0.2">
      <c r="A121" s="11" t="s">
        <v>168</v>
      </c>
      <c r="B121" s="17" t="s">
        <v>277</v>
      </c>
      <c r="C121" s="17" t="s">
        <v>186</v>
      </c>
      <c r="D121" s="17" t="s">
        <v>277</v>
      </c>
      <c r="E121" s="17" t="s">
        <v>338</v>
      </c>
      <c r="F121" s="17" t="s">
        <v>337</v>
      </c>
    </row>
    <row r="122" spans="1:6" ht="32" hidden="1" customHeight="1" outlineLevel="1" x14ac:dyDescent="0.2">
      <c r="A122" s="16" t="s">
        <v>174</v>
      </c>
      <c r="B122" s="15">
        <v>4562.72</v>
      </c>
      <c r="C122" s="15">
        <v>0</v>
      </c>
      <c r="D122" s="15">
        <v>4562.72</v>
      </c>
      <c r="E122" s="15">
        <v>0</v>
      </c>
      <c r="F122" s="15">
        <v>4562.72</v>
      </c>
    </row>
    <row r="123" spans="1:6" ht="32" hidden="1" customHeight="1" outlineLevel="1" x14ac:dyDescent="0.2">
      <c r="A123" s="16" t="s">
        <v>198</v>
      </c>
      <c r="B123" s="15">
        <v>0</v>
      </c>
      <c r="C123" s="15">
        <v>0</v>
      </c>
      <c r="D123" s="15">
        <v>0</v>
      </c>
      <c r="E123" s="15">
        <v>14964.61</v>
      </c>
      <c r="F123" s="15">
        <v>-14964.61</v>
      </c>
    </row>
    <row r="124" spans="1:6" ht="32" hidden="1" customHeight="1" outlineLevel="1" x14ac:dyDescent="0.2">
      <c r="A124" s="16" t="s">
        <v>175</v>
      </c>
      <c r="B124" s="15">
        <v>0</v>
      </c>
      <c r="C124" s="15">
        <v>0</v>
      </c>
      <c r="D124" s="15">
        <v>0</v>
      </c>
      <c r="E124" s="15">
        <v>1</v>
      </c>
      <c r="F124" s="15">
        <v>-1</v>
      </c>
    </row>
    <row r="125" spans="1:6" ht="32" hidden="1" customHeight="1" outlineLevel="1" x14ac:dyDescent="0.2">
      <c r="A125" s="16" t="s">
        <v>176</v>
      </c>
      <c r="B125" s="15">
        <v>40</v>
      </c>
      <c r="C125" s="15">
        <v>0</v>
      </c>
      <c r="D125" s="15">
        <v>40</v>
      </c>
      <c r="E125" s="15">
        <v>14</v>
      </c>
      <c r="F125" s="15">
        <v>26</v>
      </c>
    </row>
    <row r="126" spans="1:6" ht="18" customHeight="1" collapsed="1" x14ac:dyDescent="0.2">
      <c r="A126" s="14" t="s">
        <v>168</v>
      </c>
      <c r="B126" s="13">
        <f>SUM(B122:B125)</f>
        <v>4602.72</v>
      </c>
      <c r="C126" s="13">
        <f>SUM(C122:C125)</f>
        <v>0</v>
      </c>
      <c r="D126" s="13">
        <f>SUM(D122:D125)</f>
        <v>4602.72</v>
      </c>
      <c r="E126" s="13">
        <f>SUM(E122:E125)</f>
        <v>14979.61</v>
      </c>
      <c r="F126" s="13">
        <f>SUM(F122:F125)</f>
        <v>-10376.89</v>
      </c>
    </row>
    <row r="127" spans="1:6" ht="48" hidden="1" customHeight="1" outlineLevel="1" x14ac:dyDescent="0.2">
      <c r="A127" s="11" t="s">
        <v>177</v>
      </c>
      <c r="B127" s="17" t="s">
        <v>273</v>
      </c>
      <c r="C127" s="17" t="s">
        <v>336</v>
      </c>
      <c r="D127" s="17" t="s">
        <v>335</v>
      </c>
      <c r="E127" s="17" t="s">
        <v>334</v>
      </c>
      <c r="F127" s="17" t="s">
        <v>333</v>
      </c>
    </row>
    <row r="128" spans="1:6" ht="32" hidden="1" customHeight="1" outlineLevel="1" x14ac:dyDescent="0.2">
      <c r="A128" s="16" t="s">
        <v>183</v>
      </c>
      <c r="B128" s="15">
        <v>-161562</v>
      </c>
      <c r="C128" s="15">
        <v>-370521</v>
      </c>
      <c r="D128" s="15">
        <v>208959</v>
      </c>
      <c r="E128" s="15">
        <v>-157089</v>
      </c>
      <c r="F128" s="15">
        <v>-4473</v>
      </c>
    </row>
    <row r="129" spans="1:6" ht="32" hidden="1" customHeight="1" outlineLevel="1" x14ac:dyDescent="0.2">
      <c r="A129" s="16" t="s">
        <v>184</v>
      </c>
      <c r="B129" s="15">
        <v>-290.02</v>
      </c>
      <c r="C129" s="15">
        <v>0</v>
      </c>
      <c r="D129" s="15">
        <v>-290.02</v>
      </c>
      <c r="E129" s="15">
        <v>0</v>
      </c>
      <c r="F129" s="15">
        <v>-290.02</v>
      </c>
    </row>
    <row r="130" spans="1:6" ht="32" hidden="1" customHeight="1" outlineLevel="1" x14ac:dyDescent="0.2">
      <c r="A130" s="16" t="s">
        <v>271</v>
      </c>
      <c r="B130" s="15">
        <v>-9</v>
      </c>
      <c r="C130" s="15">
        <v>0</v>
      </c>
      <c r="D130" s="15">
        <v>-9</v>
      </c>
      <c r="E130" s="15">
        <v>0</v>
      </c>
      <c r="F130" s="15">
        <v>-9</v>
      </c>
    </row>
    <row r="131" spans="1:6" ht="18" customHeight="1" collapsed="1" x14ac:dyDescent="0.2">
      <c r="A131" s="14" t="s">
        <v>177</v>
      </c>
      <c r="B131" s="13">
        <f>SUM(B128:B130)</f>
        <v>-161861.01999999999</v>
      </c>
      <c r="C131" s="13">
        <f>SUM(C128:C130)</f>
        <v>-370521</v>
      </c>
      <c r="D131" s="13">
        <f>SUM(D128:D130)</f>
        <v>208659.98</v>
      </c>
      <c r="E131" s="13">
        <f>SUM(E128:E130)</f>
        <v>-157089</v>
      </c>
      <c r="F131" s="13">
        <f>SUM(F128:F130)</f>
        <v>-4772.0200000000004</v>
      </c>
    </row>
    <row r="132" spans="1:6" ht="48" hidden="1" customHeight="1" outlineLevel="1" x14ac:dyDescent="0.2">
      <c r="A132" s="11" t="s">
        <v>185</v>
      </c>
      <c r="B132" s="17" t="s">
        <v>270</v>
      </c>
      <c r="C132" s="17" t="s">
        <v>186</v>
      </c>
      <c r="D132" s="17" t="s">
        <v>270</v>
      </c>
      <c r="E132" s="17" t="s">
        <v>332</v>
      </c>
      <c r="F132" s="17" t="s">
        <v>331</v>
      </c>
    </row>
    <row r="133" spans="1:6" ht="32" hidden="1" customHeight="1" outlineLevel="1" x14ac:dyDescent="0.2">
      <c r="A133" s="16" t="s">
        <v>189</v>
      </c>
      <c r="B133" s="15">
        <v>3329</v>
      </c>
      <c r="C133" s="15">
        <v>0</v>
      </c>
      <c r="D133" s="15">
        <v>3329</v>
      </c>
      <c r="E133" s="15">
        <v>0</v>
      </c>
      <c r="F133" s="15">
        <v>3329</v>
      </c>
    </row>
    <row r="134" spans="1:6" ht="32" hidden="1" customHeight="1" outlineLevel="1" x14ac:dyDescent="0.2">
      <c r="A134" s="16" t="s">
        <v>268</v>
      </c>
      <c r="B134" s="15">
        <v>-232864.19</v>
      </c>
      <c r="C134" s="15">
        <v>0</v>
      </c>
      <c r="D134" s="15">
        <v>-232864.19</v>
      </c>
      <c r="E134" s="15">
        <v>-238120.44</v>
      </c>
      <c r="F134" s="15">
        <v>5256.25</v>
      </c>
    </row>
    <row r="135" spans="1:6" ht="18" customHeight="1" collapsed="1" x14ac:dyDescent="0.2">
      <c r="A135" s="14" t="s">
        <v>185</v>
      </c>
      <c r="B135" s="13">
        <f>SUM(B133:B134)</f>
        <v>-229535.19</v>
      </c>
      <c r="C135" s="13">
        <f>SUM(C133:C134)</f>
        <v>0</v>
      </c>
      <c r="D135" s="13">
        <f>SUM(D133:D134)</f>
        <v>-229535.19</v>
      </c>
      <c r="E135" s="13">
        <f>SUM(E133:E134)</f>
        <v>-238120.44</v>
      </c>
      <c r="F135" s="13">
        <f>SUM(F133:F134)</f>
        <v>8585.25</v>
      </c>
    </row>
    <row r="136" spans="1:6" ht="40" customHeight="1" x14ac:dyDescent="0.2">
      <c r="A136" s="11" t="s">
        <v>190</v>
      </c>
      <c r="B136" s="12">
        <f>SUM(B122:B125)+SUM(B128:B130)+SUM(B133:B134)</f>
        <v>-386793.49</v>
      </c>
      <c r="C136" s="12">
        <f>SUM(C122:C125)+SUM(C128:C130)+SUM(C133:C134)</f>
        <v>-370521</v>
      </c>
      <c r="D136" s="12">
        <f>SUM(D122:D125)+SUM(D128:D130)+SUM(D133:D134)</f>
        <v>-16272.489999999991</v>
      </c>
      <c r="E136" s="12">
        <f>SUM(E122:E125)+SUM(E128:E130)+SUM(E133:E134)</f>
        <v>-380229.83</v>
      </c>
      <c r="F136" s="12">
        <f>SUM(F122:F125)+SUM(F128:F130)+SUM(F133:F134)</f>
        <v>-6563.66</v>
      </c>
    </row>
    <row r="137" spans="1:6" ht="40" customHeight="1" x14ac:dyDescent="0.2">
      <c r="A137" s="11" t="s">
        <v>191</v>
      </c>
      <c r="B137" s="12">
        <f>SUM(B12:B16)+SUM(B19:B20)+B23+SUM(B26:B32)+SUM(B36:B48)+SUM(B51:B58)+B61+SUM(B64:B85)+SUM(B88:B103)+SUM(B106:B111)+SUM(B114:B117)+SUM(B122:B125)+SUM(B128:B130)+SUM(B133:B134)</f>
        <v>296923.94000000035</v>
      </c>
      <c r="C137" s="12">
        <f>SUM(C12:C16)+SUM(C19:C20)+C23+SUM(C26:C32)+SUM(C36:C48)+SUM(C51:C58)+C61+SUM(C64:C85)+SUM(C88:C103)+SUM(C106:C111)+SUM(C114:C117)+SUM(C122:C125)+SUM(C128:C130)+SUM(C133:C134)</f>
        <v>-50851.011999999871</v>
      </c>
      <c r="D137" s="12">
        <f>SUM(D12:D16)+SUM(D19:D20)+D23+SUM(D26:D32)+SUM(D36:D48)+SUM(D51:D58)+D61+SUM(D64:D85)+SUM(D88:D103)+SUM(D106:D111)+SUM(D114:D117)+SUM(D122:D125)+SUM(D128:D130)+SUM(D133:D134)</f>
        <v>347774.95199999987</v>
      </c>
      <c r="E137" s="12">
        <f>SUM(E12:E16)+SUM(E19:E20)+E23+SUM(E26:E32)+SUM(E36:E48)+SUM(E51:E58)+E61+SUM(E64:E85)+SUM(E88:E103)+SUM(E106:E111)+SUM(E114:E117)+SUM(E122:E125)+SUM(E128:E130)+SUM(E133:E134)</f>
        <v>-2486127.8299999996</v>
      </c>
      <c r="F137" s="12">
        <f>SUM(F12:F16)+SUM(F19:F20)+F23+SUM(F26:F32)+SUM(F36:F48)+SUM(F51:F58)+F61+SUM(F64:F85)+SUM(F88:F103)+SUM(F106:F111)+SUM(F114:F117)+SUM(F122:F125)+SUM(F128:F130)+SUM(F133:F134)</f>
        <v>2783051.77</v>
      </c>
    </row>
    <row r="138" spans="1:6" ht="40" customHeight="1" x14ac:dyDescent="0.2">
      <c r="A138" s="11" t="s">
        <v>192</v>
      </c>
      <c r="B138" s="12">
        <f>SUM(B12:B16)+SUM(B19:B20)+B23+SUM(B26:B32)+SUM(B36:B48)+SUM(B51:B58)+B61+SUM(B64:B85)+SUM(B88:B103)+SUM(B106:B111)+SUM(B114:B117)+SUM(B122:B125)+SUM(B128:B130)+SUM(B133:B134)</f>
        <v>296923.94000000035</v>
      </c>
      <c r="C138" s="12">
        <f>SUM(C12:C16)+SUM(C19:C20)+C23+SUM(C26:C32)+SUM(C36:C48)+SUM(C51:C58)+C61+SUM(C64:C85)+SUM(C88:C103)+SUM(C106:C111)+SUM(C114:C117)+SUM(C122:C125)+SUM(C128:C130)+SUM(C133:C134)</f>
        <v>-50851.011999999871</v>
      </c>
      <c r="D138" s="12">
        <f>SUM(D12:D16)+SUM(D19:D20)+D23+SUM(D26:D32)+SUM(D36:D48)+SUM(D51:D58)+D61+SUM(D64:D85)+SUM(D88:D103)+SUM(D106:D111)+SUM(D114:D117)+SUM(D122:D125)+SUM(D128:D130)+SUM(D133:D134)</f>
        <v>347774.95199999987</v>
      </c>
      <c r="E138" s="12">
        <f>SUM(E12:E16)+SUM(E19:E20)+E23+SUM(E26:E32)+SUM(E36:E48)+SUM(E51:E58)+E61+SUM(E64:E85)+SUM(E88:E103)+SUM(E106:E111)+SUM(E114:E117)+SUM(E122:E125)+SUM(E128:E130)+SUM(E133:E134)</f>
        <v>-2486127.8299999996</v>
      </c>
      <c r="F138" s="12">
        <f>SUM(F12:F16)+SUM(F19:F20)+F23+SUM(F26:F32)+SUM(F36:F48)+SUM(F51:F58)+F61+SUM(F64:F85)+SUM(F88:F103)+SUM(F106:F111)+SUM(F114:F117)+SUM(F122:F125)+SUM(F128:F130)+SUM(F133:F134)</f>
        <v>2783051.77</v>
      </c>
    </row>
    <row r="139" spans="1:6" ht="15" x14ac:dyDescent="0.2">
      <c r="A139" s="11" t="s">
        <v>0</v>
      </c>
    </row>
    <row r="140" spans="1:6" ht="15" x14ac:dyDescent="0.2">
      <c r="A140" s="11" t="s">
        <v>193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217AF-2175-5047-8259-54F360B42C8B}">
  <sheetPr>
    <pageSetUpPr fitToPage="1"/>
  </sheetPr>
  <dimension ref="A1:F149"/>
  <sheetViews>
    <sheetView zoomScaleNormal="100" workbookViewId="0"/>
  </sheetViews>
  <sheetFormatPr baseColWidth="10" defaultColWidth="21.5" defaultRowHeight="11.25" customHeight="1" outlineLevelRow="1" x14ac:dyDescent="0.2"/>
  <cols>
    <col min="1" max="1" width="44.83203125" style="10" customWidth="1" collapsed="1"/>
    <col min="2" max="3" width="10" style="10" customWidth="1" collapsed="1"/>
    <col min="4" max="4" width="8.6640625" style="10" customWidth="1" collapsed="1"/>
    <col min="5" max="6" width="10" style="10" customWidth="1" collapsed="1"/>
    <col min="7" max="16384" width="21.5" style="10"/>
  </cols>
  <sheetData>
    <row r="1" spans="1:6" ht="33" customHeight="1" x14ac:dyDescent="0.2">
      <c r="A1" s="11" t="s">
        <v>0</v>
      </c>
      <c r="B1" s="23" t="s">
        <v>0</v>
      </c>
      <c r="C1" s="23"/>
      <c r="D1" s="23"/>
      <c r="E1" s="23"/>
      <c r="F1" s="23"/>
    </row>
    <row r="2" spans="1:6" ht="14.5" customHeight="1" x14ac:dyDescent="0.2">
      <c r="A2" s="19" t="s">
        <v>1</v>
      </c>
      <c r="B2" s="23" t="s">
        <v>2</v>
      </c>
      <c r="C2" s="23"/>
      <c r="D2" s="23"/>
      <c r="E2" s="23"/>
      <c r="F2" s="23"/>
    </row>
    <row r="3" spans="1:6" ht="14.5" customHeight="1" x14ac:dyDescent="0.2">
      <c r="A3" s="19" t="s">
        <v>3</v>
      </c>
      <c r="B3" s="23" t="s">
        <v>4</v>
      </c>
      <c r="C3" s="23"/>
      <c r="D3" s="23"/>
      <c r="E3" s="23"/>
      <c r="F3" s="23"/>
    </row>
    <row r="4" spans="1:6" ht="14.5" customHeight="1" x14ac:dyDescent="0.2">
      <c r="A4" s="19" t="s">
        <v>5</v>
      </c>
      <c r="B4" s="23" t="s">
        <v>267</v>
      </c>
      <c r="C4" s="23"/>
      <c r="D4" s="23"/>
      <c r="E4" s="23"/>
      <c r="F4" s="23"/>
    </row>
    <row r="5" spans="1:6" ht="14.5" customHeight="1" x14ac:dyDescent="0.2">
      <c r="A5" s="19" t="s">
        <v>7</v>
      </c>
      <c r="B5" s="23" t="s">
        <v>8</v>
      </c>
      <c r="C5" s="23"/>
      <c r="D5" s="23"/>
      <c r="E5" s="23"/>
      <c r="F5" s="23"/>
    </row>
    <row r="6" spans="1:6" ht="14.5" customHeight="1" x14ac:dyDescent="0.2">
      <c r="A6" s="19" t="s">
        <v>9</v>
      </c>
      <c r="B6" s="23" t="s">
        <v>10</v>
      </c>
      <c r="C6" s="23"/>
      <c r="D6" s="23"/>
      <c r="E6" s="23"/>
      <c r="F6" s="23"/>
    </row>
    <row r="7" spans="1:6" ht="14.5" customHeight="1" x14ac:dyDescent="0.2">
      <c r="A7" s="19" t="s">
        <v>11</v>
      </c>
      <c r="B7" s="24">
        <v>44601.686860960646</v>
      </c>
      <c r="C7" s="24"/>
      <c r="D7" s="24"/>
      <c r="E7" s="24"/>
      <c r="F7" s="24"/>
    </row>
    <row r="8" spans="1:6" ht="15" x14ac:dyDescent="0.2">
      <c r="A8" s="11" t="s">
        <v>0</v>
      </c>
    </row>
    <row r="9" spans="1:6" ht="34" customHeight="1" x14ac:dyDescent="0.2">
      <c r="A9" s="17" t="s">
        <v>0</v>
      </c>
      <c r="B9" s="25" t="s">
        <v>267</v>
      </c>
      <c r="C9" s="25"/>
      <c r="D9" s="25"/>
      <c r="E9" s="25" t="s">
        <v>330</v>
      </c>
      <c r="F9" s="25"/>
    </row>
    <row r="10" spans="1:6" ht="34" customHeight="1" x14ac:dyDescent="0.2">
      <c r="A10" s="17" t="s">
        <v>0</v>
      </c>
      <c r="B10" s="18" t="s">
        <v>13</v>
      </c>
      <c r="C10" s="18" t="s">
        <v>14</v>
      </c>
      <c r="D10" s="18" t="s">
        <v>15</v>
      </c>
      <c r="E10" s="18" t="s">
        <v>13</v>
      </c>
      <c r="F10" s="18" t="s">
        <v>15</v>
      </c>
    </row>
    <row r="11" spans="1:6" ht="48" hidden="1" customHeight="1" outlineLevel="1" x14ac:dyDescent="0.2">
      <c r="A11" s="11" t="s">
        <v>16</v>
      </c>
      <c r="B11" s="17" t="s">
        <v>264</v>
      </c>
      <c r="C11" s="17" t="s">
        <v>329</v>
      </c>
      <c r="D11" s="17" t="s">
        <v>328</v>
      </c>
      <c r="E11" s="17" t="s">
        <v>327</v>
      </c>
      <c r="F11" s="17" t="s">
        <v>326</v>
      </c>
    </row>
    <row r="12" spans="1:6" ht="32" hidden="1" customHeight="1" outlineLevel="1" x14ac:dyDescent="0.2">
      <c r="A12" s="16" t="s">
        <v>22</v>
      </c>
      <c r="B12" s="15">
        <v>305491</v>
      </c>
      <c r="C12" s="15">
        <v>350000.00400000002</v>
      </c>
      <c r="D12" s="15">
        <v>-44509.004000000001</v>
      </c>
      <c r="E12" s="15">
        <v>347472</v>
      </c>
      <c r="F12" s="15">
        <v>-41981</v>
      </c>
    </row>
    <row r="13" spans="1:6" ht="32" hidden="1" customHeight="1" outlineLevel="1" x14ac:dyDescent="0.2">
      <c r="A13" s="16" t="s">
        <v>262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ht="32" hidden="1" customHeight="1" outlineLevel="1" x14ac:dyDescent="0.2">
      <c r="A14" s="16" t="s">
        <v>23</v>
      </c>
      <c r="B14" s="15">
        <v>110560</v>
      </c>
      <c r="C14" s="15">
        <v>99999.995999999999</v>
      </c>
      <c r="D14" s="15">
        <v>10560.004000000001</v>
      </c>
      <c r="E14" s="15">
        <v>102225</v>
      </c>
      <c r="F14" s="15">
        <v>8335</v>
      </c>
    </row>
    <row r="15" spans="1:6" ht="32" hidden="1" customHeight="1" outlineLevel="1" x14ac:dyDescent="0.2">
      <c r="A15" s="16" t="s">
        <v>24</v>
      </c>
      <c r="B15" s="15">
        <v>69007</v>
      </c>
      <c r="C15" s="15">
        <v>75000</v>
      </c>
      <c r="D15" s="15">
        <v>-5993</v>
      </c>
      <c r="E15" s="15">
        <v>75100</v>
      </c>
      <c r="F15" s="15">
        <v>-6093</v>
      </c>
    </row>
    <row r="16" spans="1:6" ht="32" hidden="1" customHeight="1" outlineLevel="1" x14ac:dyDescent="0.2">
      <c r="A16" s="16" t="s">
        <v>25</v>
      </c>
      <c r="B16" s="15">
        <v>2187001</v>
      </c>
      <c r="C16" s="15">
        <v>2157000</v>
      </c>
      <c r="D16" s="15">
        <v>30001</v>
      </c>
      <c r="E16" s="15">
        <v>2115216</v>
      </c>
      <c r="F16" s="15">
        <v>71785</v>
      </c>
    </row>
    <row r="17" spans="1:6" ht="18" customHeight="1" collapsed="1" x14ac:dyDescent="0.2">
      <c r="A17" s="14" t="s">
        <v>16</v>
      </c>
      <c r="B17" s="13">
        <f>SUM(B12:B16)</f>
        <v>2672059</v>
      </c>
      <c r="C17" s="13">
        <f>SUM(C12:C16)</f>
        <v>2682000</v>
      </c>
      <c r="D17" s="13">
        <f>SUM(D12:D16)</f>
        <v>-9941</v>
      </c>
      <c r="E17" s="13">
        <f>SUM(E12:E16)</f>
        <v>2640013</v>
      </c>
      <c r="F17" s="13">
        <f>SUM(F12:F16)</f>
        <v>32046</v>
      </c>
    </row>
    <row r="18" spans="1:6" ht="48" hidden="1" customHeight="1" outlineLevel="1" x14ac:dyDescent="0.2">
      <c r="A18" s="11" t="s">
        <v>26</v>
      </c>
      <c r="B18" s="17" t="s">
        <v>259</v>
      </c>
      <c r="C18" s="17" t="s">
        <v>325</v>
      </c>
      <c r="D18" s="17" t="s">
        <v>324</v>
      </c>
      <c r="E18" s="17" t="s">
        <v>323</v>
      </c>
      <c r="F18" s="17" t="s">
        <v>322</v>
      </c>
    </row>
    <row r="19" spans="1:6" ht="32" hidden="1" customHeight="1" outlineLevel="1" x14ac:dyDescent="0.2">
      <c r="A19" s="16" t="s">
        <v>32</v>
      </c>
      <c r="B19" s="15">
        <v>-73984</v>
      </c>
      <c r="C19" s="15">
        <v>0</v>
      </c>
      <c r="D19" s="15">
        <v>-73984</v>
      </c>
      <c r="E19" s="15">
        <v>0</v>
      </c>
      <c r="F19" s="15">
        <v>-73984</v>
      </c>
    </row>
    <row r="20" spans="1:6" ht="32" hidden="1" customHeight="1" outlineLevel="1" x14ac:dyDescent="0.2">
      <c r="A20" s="16" t="s">
        <v>257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ht="32" hidden="1" customHeight="1" outlineLevel="1" x14ac:dyDescent="0.2">
      <c r="A21" s="16" t="s">
        <v>33</v>
      </c>
      <c r="B21" s="15">
        <v>-2520</v>
      </c>
      <c r="C21" s="15">
        <v>-5000.0039999999999</v>
      </c>
      <c r="D21" s="15">
        <v>2480.0039999999999</v>
      </c>
      <c r="E21" s="15">
        <v>-3408</v>
      </c>
      <c r="F21" s="15">
        <v>888</v>
      </c>
    </row>
    <row r="22" spans="1:6" ht="18" customHeight="1" collapsed="1" x14ac:dyDescent="0.2">
      <c r="A22" s="14" t="s">
        <v>26</v>
      </c>
      <c r="B22" s="13">
        <f>SUM(B19:B21)</f>
        <v>-76504</v>
      </c>
      <c r="C22" s="13">
        <f>SUM(C19:C21)</f>
        <v>-5000.0039999999999</v>
      </c>
      <c r="D22" s="13">
        <f>SUM(D19:D21)</f>
        <v>-71503.995999999999</v>
      </c>
      <c r="E22" s="13">
        <f>SUM(E19:E21)</f>
        <v>-3408</v>
      </c>
      <c r="F22" s="13">
        <f>SUM(F19:F21)</f>
        <v>-73096</v>
      </c>
    </row>
    <row r="23" spans="1:6" ht="48" hidden="1" customHeight="1" outlineLevel="1" x14ac:dyDescent="0.2">
      <c r="A23" s="11" t="s">
        <v>34</v>
      </c>
      <c r="B23" s="17" t="s">
        <v>254</v>
      </c>
      <c r="C23" s="17" t="s">
        <v>321</v>
      </c>
      <c r="D23" s="17" t="s">
        <v>320</v>
      </c>
      <c r="E23" s="17" t="s">
        <v>319</v>
      </c>
      <c r="F23" s="17" t="s">
        <v>318</v>
      </c>
    </row>
    <row r="24" spans="1:6" ht="32" hidden="1" customHeight="1" outlineLevel="1" x14ac:dyDescent="0.2">
      <c r="A24" s="16" t="s">
        <v>42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ht="32" hidden="1" customHeight="1" outlineLevel="1" x14ac:dyDescent="0.2">
      <c r="A25" s="16" t="s">
        <v>43</v>
      </c>
      <c r="B25" s="15">
        <v>88686</v>
      </c>
      <c r="C25" s="15">
        <v>81999.995999999999</v>
      </c>
      <c r="D25" s="15">
        <v>6686.0039999999999</v>
      </c>
      <c r="E25" s="15">
        <v>80472</v>
      </c>
      <c r="F25" s="15">
        <v>8214</v>
      </c>
    </row>
    <row r="26" spans="1:6" ht="18" customHeight="1" collapsed="1" x14ac:dyDescent="0.2">
      <c r="A26" s="14" t="s">
        <v>34</v>
      </c>
      <c r="B26" s="13">
        <f>SUM(B24:B25)</f>
        <v>88686</v>
      </c>
      <c r="C26" s="13">
        <f>SUM(C24:C25)</f>
        <v>81999.995999999999</v>
      </c>
      <c r="D26" s="13">
        <f>SUM(D24:D25)</f>
        <v>6686.0039999999999</v>
      </c>
      <c r="E26" s="13">
        <f>SUM(E24:E25)</f>
        <v>80472</v>
      </c>
      <c r="F26" s="13">
        <f>SUM(F24:F25)</f>
        <v>8214</v>
      </c>
    </row>
    <row r="27" spans="1:6" ht="48" hidden="1" customHeight="1" outlineLevel="1" x14ac:dyDescent="0.2">
      <c r="A27" s="11" t="s">
        <v>44</v>
      </c>
      <c r="B27" s="17" t="s">
        <v>249</v>
      </c>
      <c r="C27" s="17" t="s">
        <v>317</v>
      </c>
      <c r="D27" s="17" t="s">
        <v>316</v>
      </c>
      <c r="E27" s="17" t="s">
        <v>315</v>
      </c>
      <c r="F27" s="17" t="s">
        <v>314</v>
      </c>
    </row>
    <row r="28" spans="1:6" ht="32" hidden="1" customHeight="1" outlineLevel="1" x14ac:dyDescent="0.2">
      <c r="A28" s="16" t="s">
        <v>50</v>
      </c>
      <c r="B28" s="15">
        <v>1395</v>
      </c>
      <c r="C28" s="15">
        <v>0</v>
      </c>
      <c r="D28" s="15">
        <v>1395</v>
      </c>
      <c r="E28" s="15">
        <v>0</v>
      </c>
      <c r="F28" s="15">
        <v>1395</v>
      </c>
    </row>
    <row r="29" spans="1:6" ht="32" hidden="1" customHeight="1" outlineLevel="1" x14ac:dyDescent="0.2">
      <c r="A29" s="16" t="s">
        <v>51</v>
      </c>
      <c r="B29" s="15">
        <v>2326</v>
      </c>
      <c r="C29" s="15">
        <v>0</v>
      </c>
      <c r="D29" s="15">
        <v>2326</v>
      </c>
      <c r="E29" s="15">
        <v>0</v>
      </c>
      <c r="F29" s="15">
        <v>2326</v>
      </c>
    </row>
    <row r="30" spans="1:6" ht="32" hidden="1" customHeight="1" outlineLevel="1" x14ac:dyDescent="0.2">
      <c r="A30" s="16" t="s">
        <v>247</v>
      </c>
      <c r="B30" s="15">
        <v>0</v>
      </c>
      <c r="C30" s="15">
        <v>999.99599999999998</v>
      </c>
      <c r="D30" s="15">
        <v>-999.99599999999998</v>
      </c>
      <c r="E30" s="15">
        <v>5696</v>
      </c>
      <c r="F30" s="15">
        <v>-5696</v>
      </c>
    </row>
    <row r="31" spans="1:6" ht="32" hidden="1" customHeight="1" outlineLevel="1" x14ac:dyDescent="0.2">
      <c r="A31" s="16" t="s">
        <v>52</v>
      </c>
      <c r="B31" s="15">
        <v>720</v>
      </c>
      <c r="C31" s="15">
        <v>0</v>
      </c>
      <c r="D31" s="15">
        <v>720</v>
      </c>
      <c r="E31" s="15">
        <v>540</v>
      </c>
      <c r="F31" s="15">
        <v>180</v>
      </c>
    </row>
    <row r="32" spans="1:6" ht="32" hidden="1" customHeight="1" outlineLevel="1" x14ac:dyDescent="0.2">
      <c r="A32" s="16" t="s">
        <v>53</v>
      </c>
      <c r="B32" s="15">
        <v>5.16</v>
      </c>
      <c r="C32" s="15">
        <v>0</v>
      </c>
      <c r="D32" s="15">
        <v>5.16</v>
      </c>
      <c r="E32" s="15">
        <v>2.63</v>
      </c>
      <c r="F32" s="15">
        <v>2.5299999999999998</v>
      </c>
    </row>
    <row r="33" spans="1:6" ht="32" hidden="1" customHeight="1" outlineLevel="1" x14ac:dyDescent="0.2">
      <c r="A33" s="16" t="s">
        <v>245</v>
      </c>
      <c r="B33" s="15">
        <v>1</v>
      </c>
      <c r="C33" s="15">
        <v>0</v>
      </c>
      <c r="D33" s="15">
        <v>1</v>
      </c>
      <c r="E33" s="15">
        <v>0</v>
      </c>
      <c r="F33" s="15">
        <v>1</v>
      </c>
    </row>
    <row r="34" spans="1:6" ht="32" hidden="1" customHeight="1" outlineLevel="1" x14ac:dyDescent="0.2">
      <c r="A34" s="16" t="s">
        <v>244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ht="32" hidden="1" customHeight="1" outlineLevel="1" x14ac:dyDescent="0.2">
      <c r="A35" s="16" t="s">
        <v>243</v>
      </c>
      <c r="B35" s="15">
        <v>6199</v>
      </c>
      <c r="C35" s="15">
        <v>0</v>
      </c>
      <c r="D35" s="15">
        <v>6199</v>
      </c>
      <c r="E35" s="15">
        <v>74264</v>
      </c>
      <c r="F35" s="15">
        <v>-68065</v>
      </c>
    </row>
    <row r="36" spans="1:6" ht="32" hidden="1" customHeight="1" outlineLevel="1" x14ac:dyDescent="0.2">
      <c r="A36" s="16" t="s">
        <v>54</v>
      </c>
      <c r="B36" s="15">
        <v>840</v>
      </c>
      <c r="C36" s="15">
        <v>0</v>
      </c>
      <c r="D36" s="15">
        <v>840</v>
      </c>
      <c r="E36" s="15">
        <v>0</v>
      </c>
      <c r="F36" s="15">
        <v>840</v>
      </c>
    </row>
    <row r="37" spans="1:6" ht="32" hidden="1" customHeight="1" outlineLevel="1" x14ac:dyDescent="0.2">
      <c r="A37" s="16" t="s">
        <v>55</v>
      </c>
      <c r="B37" s="15">
        <v>4259</v>
      </c>
      <c r="C37" s="15">
        <v>999.99599999999998</v>
      </c>
      <c r="D37" s="15">
        <v>3259.0039999999999</v>
      </c>
      <c r="E37" s="15">
        <v>7373</v>
      </c>
      <c r="F37" s="15">
        <v>-3114</v>
      </c>
    </row>
    <row r="38" spans="1:6" ht="32" hidden="1" customHeight="1" outlineLevel="1" x14ac:dyDescent="0.2">
      <c r="A38" s="16" t="s">
        <v>56</v>
      </c>
      <c r="B38" s="15">
        <v>64868</v>
      </c>
      <c r="C38" s="15">
        <v>50000.004000000001</v>
      </c>
      <c r="D38" s="15">
        <v>14867.995999999999</v>
      </c>
      <c r="E38" s="15">
        <v>54708.61</v>
      </c>
      <c r="F38" s="15">
        <v>10159.39</v>
      </c>
    </row>
    <row r="39" spans="1:6" ht="18" customHeight="1" collapsed="1" x14ac:dyDescent="0.2">
      <c r="A39" s="14" t="s">
        <v>44</v>
      </c>
      <c r="B39" s="13">
        <f>SUM(B28:B38)</f>
        <v>80613.16</v>
      </c>
      <c r="C39" s="13">
        <f>SUM(C28:C38)</f>
        <v>51999.995999999999</v>
      </c>
      <c r="D39" s="13">
        <f>SUM(D28:D38)</f>
        <v>28613.164000000001</v>
      </c>
      <c r="E39" s="13">
        <f>SUM(E28:E38)</f>
        <v>142584.24</v>
      </c>
      <c r="F39" s="13">
        <f>SUM(F28:F38)</f>
        <v>-61971.08</v>
      </c>
    </row>
    <row r="40" spans="1:6" ht="40" customHeight="1" x14ac:dyDescent="0.2">
      <c r="A40" s="11" t="s">
        <v>57</v>
      </c>
      <c r="B40" s="12">
        <f>SUM(B12:B16)+SUM(B19:B21)+SUM(B24:B25)+SUM(B28:B38)</f>
        <v>2764854.16</v>
      </c>
      <c r="C40" s="12">
        <f>SUM(C12:C16)+SUM(C19:C21)+SUM(C24:C25)+SUM(C28:C38)</f>
        <v>2810999.9879999994</v>
      </c>
      <c r="D40" s="12">
        <f>SUM(D12:D16)+SUM(D19:D21)+SUM(D24:D25)+SUM(D28:D38)</f>
        <v>-46145.827999999994</v>
      </c>
      <c r="E40" s="12">
        <f>SUM(E12:E16)+SUM(E19:E21)+SUM(E24:E25)+SUM(E28:E38)</f>
        <v>2859661.24</v>
      </c>
      <c r="F40" s="12">
        <f>SUM(F12:F16)+SUM(F19:F21)+SUM(F24:F25)+SUM(F28:F38)</f>
        <v>-94807.08</v>
      </c>
    </row>
    <row r="41" spans="1:6" ht="48" hidden="1" customHeight="1" outlineLevel="1" x14ac:dyDescent="0.2">
      <c r="A41" s="11" t="s">
        <v>58</v>
      </c>
      <c r="B41" s="17" t="s">
        <v>240</v>
      </c>
      <c r="C41" s="17" t="s">
        <v>242</v>
      </c>
      <c r="D41" s="17" t="s">
        <v>313</v>
      </c>
      <c r="E41" s="17" t="s">
        <v>312</v>
      </c>
      <c r="F41" s="17" t="s">
        <v>311</v>
      </c>
    </row>
    <row r="42" spans="1:6" ht="32" hidden="1" customHeight="1" outlineLevel="1" x14ac:dyDescent="0.2">
      <c r="A42" s="16" t="s">
        <v>64</v>
      </c>
      <c r="B42" s="15">
        <v>0</v>
      </c>
      <c r="C42" s="15">
        <v>-150000</v>
      </c>
      <c r="D42" s="15">
        <v>150000</v>
      </c>
      <c r="E42" s="15">
        <v>-13122.98</v>
      </c>
      <c r="F42" s="15">
        <v>13122.98</v>
      </c>
    </row>
    <row r="43" spans="1:6" ht="32" hidden="1" customHeight="1" outlineLevel="1" x14ac:dyDescent="0.2">
      <c r="A43" s="16" t="s">
        <v>65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ht="32" hidden="1" customHeight="1" outlineLevel="1" x14ac:dyDescent="0.2">
      <c r="A44" s="16" t="s">
        <v>66</v>
      </c>
      <c r="B44" s="15">
        <v>-8125</v>
      </c>
      <c r="C44" s="15">
        <v>0</v>
      </c>
      <c r="D44" s="15">
        <v>-8125</v>
      </c>
      <c r="E44" s="15">
        <v>-10383.01</v>
      </c>
      <c r="F44" s="15">
        <v>2258.0100000000002</v>
      </c>
    </row>
    <row r="45" spans="1:6" ht="32" hidden="1" customHeight="1" outlineLevel="1" x14ac:dyDescent="0.2">
      <c r="A45" s="16" t="s">
        <v>67</v>
      </c>
      <c r="B45" s="15">
        <v>-20519.86</v>
      </c>
      <c r="C45" s="15">
        <v>0</v>
      </c>
      <c r="D45" s="15">
        <v>-20519.86</v>
      </c>
      <c r="E45" s="15">
        <v>0</v>
      </c>
      <c r="F45" s="15">
        <v>-20519.86</v>
      </c>
    </row>
    <row r="46" spans="1:6" ht="32" hidden="1" customHeight="1" outlineLevel="1" x14ac:dyDescent="0.2">
      <c r="A46" s="16" t="s">
        <v>68</v>
      </c>
      <c r="B46" s="15">
        <v>0</v>
      </c>
      <c r="C46" s="15">
        <v>0</v>
      </c>
      <c r="D46" s="15">
        <v>0</v>
      </c>
      <c r="E46" s="15">
        <v>-37730.94</v>
      </c>
      <c r="F46" s="15">
        <v>37730.94</v>
      </c>
    </row>
    <row r="47" spans="1:6" ht="32" hidden="1" customHeight="1" outlineLevel="1" x14ac:dyDescent="0.2">
      <c r="A47" s="16" t="s">
        <v>69</v>
      </c>
      <c r="B47" s="15">
        <v>0</v>
      </c>
      <c r="C47" s="15">
        <v>0</v>
      </c>
      <c r="D47" s="15">
        <v>0</v>
      </c>
      <c r="E47" s="15">
        <v>-29562.5</v>
      </c>
      <c r="F47" s="15">
        <v>29562.5</v>
      </c>
    </row>
    <row r="48" spans="1:6" ht="32" hidden="1" customHeight="1" outlineLevel="1" x14ac:dyDescent="0.2">
      <c r="A48" s="16" t="s">
        <v>70</v>
      </c>
      <c r="B48" s="15">
        <v>-1350</v>
      </c>
      <c r="C48" s="15">
        <v>0</v>
      </c>
      <c r="D48" s="15">
        <v>-1350</v>
      </c>
      <c r="E48" s="15">
        <v>0</v>
      </c>
      <c r="F48" s="15">
        <v>-1350</v>
      </c>
    </row>
    <row r="49" spans="1:6" ht="32" hidden="1" customHeight="1" outlineLevel="1" x14ac:dyDescent="0.2">
      <c r="A49" s="16" t="s">
        <v>72</v>
      </c>
      <c r="B49" s="15">
        <v>-27211.85</v>
      </c>
      <c r="C49" s="15">
        <v>0</v>
      </c>
      <c r="D49" s="15">
        <v>-27211.85</v>
      </c>
      <c r="E49" s="15">
        <v>-67137.78</v>
      </c>
      <c r="F49" s="15">
        <v>39925.93</v>
      </c>
    </row>
    <row r="50" spans="1:6" ht="32" hidden="1" customHeight="1" outlineLevel="1" x14ac:dyDescent="0.2">
      <c r="A50" s="16" t="s">
        <v>238</v>
      </c>
      <c r="B50" s="15">
        <v>-2065</v>
      </c>
      <c r="C50" s="15">
        <v>0</v>
      </c>
      <c r="D50" s="15">
        <v>-2065</v>
      </c>
      <c r="E50" s="15">
        <v>-16300.9</v>
      </c>
      <c r="F50" s="15">
        <v>14235.9</v>
      </c>
    </row>
    <row r="51" spans="1:6" ht="32" hidden="1" customHeight="1" outlineLevel="1" x14ac:dyDescent="0.2">
      <c r="A51" s="16" t="s">
        <v>75</v>
      </c>
      <c r="B51" s="15">
        <v>0</v>
      </c>
      <c r="C51" s="15">
        <v>0</v>
      </c>
      <c r="D51" s="15">
        <v>0</v>
      </c>
      <c r="E51" s="15">
        <v>-4813.13</v>
      </c>
      <c r="F51" s="15">
        <v>4813.13</v>
      </c>
    </row>
    <row r="52" spans="1:6" ht="32" hidden="1" customHeight="1" outlineLevel="1" x14ac:dyDescent="0.2">
      <c r="A52" s="16" t="s">
        <v>237</v>
      </c>
      <c r="B52" s="15">
        <v>0</v>
      </c>
      <c r="C52" s="15">
        <v>0</v>
      </c>
      <c r="D52" s="15">
        <v>0</v>
      </c>
      <c r="E52" s="15">
        <v>-133</v>
      </c>
      <c r="F52" s="15">
        <v>133</v>
      </c>
    </row>
    <row r="53" spans="1:6" ht="32" hidden="1" customHeight="1" outlineLevel="1" x14ac:dyDescent="0.2">
      <c r="A53" s="16" t="s">
        <v>236</v>
      </c>
      <c r="B53" s="15">
        <v>-5721.88</v>
      </c>
      <c r="C53" s="15">
        <v>0</v>
      </c>
      <c r="D53" s="15">
        <v>-5721.88</v>
      </c>
      <c r="E53" s="15">
        <v>0</v>
      </c>
      <c r="F53" s="15">
        <v>-5721.88</v>
      </c>
    </row>
    <row r="54" spans="1:6" ht="32" hidden="1" customHeight="1" outlineLevel="1" x14ac:dyDescent="0.2">
      <c r="A54" s="16" t="s">
        <v>76</v>
      </c>
      <c r="B54" s="15">
        <v>-16940.71</v>
      </c>
      <c r="C54" s="15">
        <v>0</v>
      </c>
      <c r="D54" s="15">
        <v>-16940.71</v>
      </c>
      <c r="E54" s="15">
        <v>-128085.63</v>
      </c>
      <c r="F54" s="15">
        <v>111144.92</v>
      </c>
    </row>
    <row r="55" spans="1:6" ht="18" customHeight="1" collapsed="1" x14ac:dyDescent="0.2">
      <c r="A55" s="14" t="s">
        <v>58</v>
      </c>
      <c r="B55" s="13">
        <f>SUM(B42:B54)</f>
        <v>-81934.299999999988</v>
      </c>
      <c r="C55" s="13">
        <f>SUM(C42:C54)</f>
        <v>-150000</v>
      </c>
      <c r="D55" s="13">
        <f>SUM(D42:D54)</f>
        <v>68065.700000000012</v>
      </c>
      <c r="E55" s="13">
        <f>SUM(E42:E54)</f>
        <v>-307269.87</v>
      </c>
      <c r="F55" s="13">
        <f>SUM(F42:F54)</f>
        <v>225335.57</v>
      </c>
    </row>
    <row r="56" spans="1:6" ht="48" hidden="1" customHeight="1" outlineLevel="1" x14ac:dyDescent="0.2">
      <c r="A56" s="11" t="s">
        <v>78</v>
      </c>
      <c r="B56" s="17" t="s">
        <v>233</v>
      </c>
      <c r="C56" s="17" t="s">
        <v>310</v>
      </c>
      <c r="D56" s="17" t="s">
        <v>309</v>
      </c>
      <c r="E56" s="17" t="s">
        <v>308</v>
      </c>
      <c r="F56" s="17" t="s">
        <v>307</v>
      </c>
    </row>
    <row r="57" spans="1:6" ht="32" hidden="1" customHeight="1" outlineLevel="1" x14ac:dyDescent="0.2">
      <c r="A57" s="16" t="s">
        <v>84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ht="32" hidden="1" customHeight="1" outlineLevel="1" x14ac:dyDescent="0.2">
      <c r="A58" s="16" t="s">
        <v>85</v>
      </c>
      <c r="B58" s="15">
        <v>-32504.959999999999</v>
      </c>
      <c r="C58" s="15">
        <v>0</v>
      </c>
      <c r="D58" s="15">
        <v>-32504.959999999999</v>
      </c>
      <c r="E58" s="15">
        <v>-14750</v>
      </c>
      <c r="F58" s="15">
        <v>-17754.96</v>
      </c>
    </row>
    <row r="59" spans="1:6" ht="32" hidden="1" customHeight="1" outlineLevel="1" x14ac:dyDescent="0.2">
      <c r="A59" s="16" t="s">
        <v>86</v>
      </c>
      <c r="B59" s="15">
        <v>-2150313.59</v>
      </c>
      <c r="C59" s="15">
        <v>-1674999.996</v>
      </c>
      <c r="D59" s="15">
        <v>-475313.59399999998</v>
      </c>
      <c r="E59" s="15">
        <v>-46863.13</v>
      </c>
      <c r="F59" s="15">
        <v>-2103450.46</v>
      </c>
    </row>
    <row r="60" spans="1:6" ht="32" hidden="1" customHeight="1" outlineLevel="1" x14ac:dyDescent="0.2">
      <c r="A60" s="16" t="s">
        <v>231</v>
      </c>
      <c r="B60" s="15">
        <v>0</v>
      </c>
      <c r="C60" s="15">
        <v>-9999.9959999999992</v>
      </c>
      <c r="D60" s="15">
        <v>9999.9959999999992</v>
      </c>
      <c r="E60" s="15">
        <v>0</v>
      </c>
      <c r="F60" s="15">
        <v>0</v>
      </c>
    </row>
    <row r="61" spans="1:6" ht="32" hidden="1" customHeight="1" outlineLevel="1" x14ac:dyDescent="0.2">
      <c r="A61" s="16" t="s">
        <v>306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ht="32" hidden="1" customHeight="1" outlineLevel="1" x14ac:dyDescent="0.2">
      <c r="A62" s="16" t="s">
        <v>305</v>
      </c>
      <c r="B62" s="15">
        <v>0</v>
      </c>
      <c r="C62" s="15">
        <v>0</v>
      </c>
      <c r="D62" s="15">
        <v>0</v>
      </c>
      <c r="E62" s="15">
        <v>2500</v>
      </c>
      <c r="F62" s="15">
        <v>-2500</v>
      </c>
    </row>
    <row r="63" spans="1:6" ht="32" hidden="1" customHeight="1" outlineLevel="1" x14ac:dyDescent="0.2">
      <c r="A63" s="16" t="s">
        <v>304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ht="32" hidden="1" customHeight="1" outlineLevel="1" x14ac:dyDescent="0.2">
      <c r="A64" s="16" t="s">
        <v>303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ht="32" hidden="1" customHeight="1" outlineLevel="1" x14ac:dyDescent="0.2">
      <c r="A65" s="16" t="s">
        <v>89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ht="18" customHeight="1" collapsed="1" x14ac:dyDescent="0.2">
      <c r="A66" s="14" t="s">
        <v>78</v>
      </c>
      <c r="B66" s="13">
        <f>SUM(B57:B65)</f>
        <v>-2182818.5499999998</v>
      </c>
      <c r="C66" s="13">
        <f>SUM(C57:C65)</f>
        <v>-1684999.9920000001</v>
      </c>
      <c r="D66" s="13">
        <f>SUM(D57:D65)</f>
        <v>-497818.55800000002</v>
      </c>
      <c r="E66" s="13">
        <f>SUM(E57:E65)</f>
        <v>-59113.13</v>
      </c>
      <c r="F66" s="13">
        <f>SUM(F57:F65)</f>
        <v>-2123705.42</v>
      </c>
    </row>
    <row r="67" spans="1:6" ht="48" hidden="1" customHeight="1" outlineLevel="1" x14ac:dyDescent="0.2">
      <c r="A67" s="11" t="s">
        <v>90</v>
      </c>
      <c r="B67" s="17" t="s">
        <v>228</v>
      </c>
      <c r="C67" s="17" t="s">
        <v>302</v>
      </c>
      <c r="D67" s="17" t="s">
        <v>301</v>
      </c>
      <c r="E67" s="17" t="s">
        <v>300</v>
      </c>
      <c r="F67" s="17" t="s">
        <v>299</v>
      </c>
    </row>
    <row r="68" spans="1:6" ht="32" hidden="1" customHeight="1" outlineLevel="1" x14ac:dyDescent="0.2">
      <c r="A68" s="16" t="s">
        <v>96</v>
      </c>
      <c r="B68" s="15">
        <v>-59064</v>
      </c>
      <c r="C68" s="15">
        <v>-57999.995999999999</v>
      </c>
      <c r="D68" s="15">
        <v>-1064.0039999999999</v>
      </c>
      <c r="E68" s="15">
        <v>-57454</v>
      </c>
      <c r="F68" s="15">
        <v>-1610</v>
      </c>
    </row>
    <row r="69" spans="1:6" ht="18" customHeight="1" collapsed="1" x14ac:dyDescent="0.2">
      <c r="A69" s="14" t="s">
        <v>90</v>
      </c>
      <c r="B69" s="13">
        <f>B68</f>
        <v>-59064</v>
      </c>
      <c r="C69" s="13">
        <f>C68</f>
        <v>-57999.995999999999</v>
      </c>
      <c r="D69" s="13">
        <f>D68</f>
        <v>-1064.0039999999999</v>
      </c>
      <c r="E69" s="13">
        <f>E68</f>
        <v>-57454</v>
      </c>
      <c r="F69" s="13">
        <f>F68</f>
        <v>-1610</v>
      </c>
    </row>
    <row r="70" spans="1:6" ht="48" hidden="1" customHeight="1" outlineLevel="1" x14ac:dyDescent="0.2">
      <c r="A70" s="11" t="s">
        <v>97</v>
      </c>
      <c r="B70" s="17" t="s">
        <v>224</v>
      </c>
      <c r="C70" s="17" t="s">
        <v>298</v>
      </c>
      <c r="D70" s="17" t="s">
        <v>297</v>
      </c>
      <c r="E70" s="17" t="s">
        <v>296</v>
      </c>
      <c r="F70" s="17" t="s">
        <v>295</v>
      </c>
    </row>
    <row r="71" spans="1:6" ht="32" hidden="1" customHeight="1" outlineLevel="1" x14ac:dyDescent="0.2">
      <c r="A71" s="16" t="s">
        <v>222</v>
      </c>
      <c r="B71" s="15">
        <v>0</v>
      </c>
      <c r="C71" s="15">
        <v>-5000.0039999999999</v>
      </c>
      <c r="D71" s="15">
        <v>5000.0039999999999</v>
      </c>
      <c r="E71" s="15">
        <v>0</v>
      </c>
      <c r="F71" s="15">
        <v>0</v>
      </c>
    </row>
    <row r="72" spans="1:6" ht="32" hidden="1" customHeight="1" outlineLevel="1" x14ac:dyDescent="0.2">
      <c r="A72" s="16" t="s">
        <v>104</v>
      </c>
      <c r="B72" s="15">
        <v>-71912.759999999995</v>
      </c>
      <c r="C72" s="15">
        <v>-20000.004000000001</v>
      </c>
      <c r="D72" s="15">
        <v>-51912.756000000001</v>
      </c>
      <c r="E72" s="15">
        <v>-55683.05</v>
      </c>
      <c r="F72" s="15">
        <v>-16229.71</v>
      </c>
    </row>
    <row r="73" spans="1:6" ht="32" hidden="1" customHeight="1" outlineLevel="1" x14ac:dyDescent="0.2">
      <c r="A73" s="16" t="s">
        <v>105</v>
      </c>
      <c r="B73" s="15">
        <v>-47618.06</v>
      </c>
      <c r="C73" s="15">
        <v>-42999.995999999999</v>
      </c>
      <c r="D73" s="15">
        <v>-4618.0640000000003</v>
      </c>
      <c r="E73" s="15">
        <v>-42115.88</v>
      </c>
      <c r="F73" s="15">
        <v>-5502.18</v>
      </c>
    </row>
    <row r="74" spans="1:6" ht="32" hidden="1" customHeight="1" outlineLevel="1" x14ac:dyDescent="0.2">
      <c r="A74" s="16" t="s">
        <v>106</v>
      </c>
      <c r="B74" s="15">
        <v>-42197.5</v>
      </c>
      <c r="C74" s="15">
        <v>-44000.004000000001</v>
      </c>
      <c r="D74" s="15">
        <v>1802.5039999999999</v>
      </c>
      <c r="E74" s="15">
        <v>-41955</v>
      </c>
      <c r="F74" s="15">
        <v>-242.5</v>
      </c>
    </row>
    <row r="75" spans="1:6" ht="32" hidden="1" customHeight="1" outlineLevel="1" x14ac:dyDescent="0.2">
      <c r="A75" s="16" t="s">
        <v>107</v>
      </c>
      <c r="B75" s="15">
        <v>-1295</v>
      </c>
      <c r="C75" s="15">
        <v>-2000.0039999999999</v>
      </c>
      <c r="D75" s="15">
        <v>705.00400000000002</v>
      </c>
      <c r="E75" s="15">
        <v>-997.5</v>
      </c>
      <c r="F75" s="15">
        <v>-297.5</v>
      </c>
    </row>
    <row r="76" spans="1:6" ht="32" hidden="1" customHeight="1" outlineLevel="1" x14ac:dyDescent="0.2">
      <c r="A76" s="16" t="s">
        <v>109</v>
      </c>
      <c r="B76" s="15">
        <v>-4609.0600000000004</v>
      </c>
      <c r="C76" s="15">
        <v>-8000.0039999999999</v>
      </c>
      <c r="D76" s="15">
        <v>3390.944</v>
      </c>
      <c r="E76" s="15">
        <v>-4433.13</v>
      </c>
      <c r="F76" s="15">
        <v>-175.93</v>
      </c>
    </row>
    <row r="77" spans="1:6" ht="32" hidden="1" customHeight="1" outlineLevel="1" x14ac:dyDescent="0.2">
      <c r="A77" s="16" t="s">
        <v>110</v>
      </c>
      <c r="B77" s="15">
        <v>-11882</v>
      </c>
      <c r="C77" s="15">
        <v>-80000.004000000001</v>
      </c>
      <c r="D77" s="15">
        <v>68118.004000000001</v>
      </c>
      <c r="E77" s="15">
        <v>-67082.09</v>
      </c>
      <c r="F77" s="15">
        <v>55200.09</v>
      </c>
    </row>
    <row r="78" spans="1:6" ht="32" hidden="1" customHeight="1" outlineLevel="1" x14ac:dyDescent="0.2">
      <c r="A78" s="16" t="s">
        <v>111</v>
      </c>
      <c r="B78" s="15">
        <v>-88176.09</v>
      </c>
      <c r="C78" s="15">
        <v>-81999.995999999999</v>
      </c>
      <c r="D78" s="15">
        <v>-6176.0940000000001</v>
      </c>
      <c r="E78" s="15">
        <v>-81875.179999999993</v>
      </c>
      <c r="F78" s="15">
        <v>-6300.91</v>
      </c>
    </row>
    <row r="79" spans="1:6" ht="32" hidden="1" customHeight="1" outlineLevel="1" x14ac:dyDescent="0.2">
      <c r="A79" s="16" t="s">
        <v>221</v>
      </c>
      <c r="B79" s="15">
        <v>-1640</v>
      </c>
      <c r="C79" s="15">
        <v>0</v>
      </c>
      <c r="D79" s="15">
        <v>-1640</v>
      </c>
      <c r="E79" s="15">
        <v>0</v>
      </c>
      <c r="F79" s="15">
        <v>-1640</v>
      </c>
    </row>
    <row r="80" spans="1:6" ht="32" hidden="1" customHeight="1" outlineLevel="1" x14ac:dyDescent="0.2">
      <c r="A80" s="16" t="s">
        <v>112</v>
      </c>
      <c r="B80" s="15">
        <v>-346629.19</v>
      </c>
      <c r="C80" s="15">
        <v>-439999.99800000002</v>
      </c>
      <c r="D80" s="15">
        <v>93370.808000000005</v>
      </c>
      <c r="E80" s="15">
        <v>-369507.15</v>
      </c>
      <c r="F80" s="15">
        <v>22877.96</v>
      </c>
    </row>
    <row r="81" spans="1:6" ht="32" hidden="1" customHeight="1" outlineLevel="1" x14ac:dyDescent="0.2">
      <c r="A81" s="16" t="s">
        <v>113</v>
      </c>
      <c r="B81" s="15">
        <v>-94157.71</v>
      </c>
      <c r="C81" s="15">
        <v>-99999.995999999999</v>
      </c>
      <c r="D81" s="15">
        <v>5842.2860000000001</v>
      </c>
      <c r="E81" s="15">
        <v>-94449.22</v>
      </c>
      <c r="F81" s="15">
        <v>291.51</v>
      </c>
    </row>
    <row r="82" spans="1:6" ht="32" hidden="1" customHeight="1" outlineLevel="1" x14ac:dyDescent="0.2">
      <c r="A82" s="16" t="s">
        <v>114</v>
      </c>
      <c r="B82" s="15">
        <v>-55520.56</v>
      </c>
      <c r="C82" s="15">
        <v>-54999.995999999999</v>
      </c>
      <c r="D82" s="15">
        <v>-520.56399999999996</v>
      </c>
      <c r="E82" s="15">
        <v>-49814.32</v>
      </c>
      <c r="F82" s="15">
        <v>-5706.24</v>
      </c>
    </row>
    <row r="83" spans="1:6" ht="32" hidden="1" customHeight="1" outlineLevel="1" x14ac:dyDescent="0.2">
      <c r="A83" s="16" t="s">
        <v>294</v>
      </c>
      <c r="B83" s="15">
        <v>0</v>
      </c>
      <c r="C83" s="15">
        <v>0</v>
      </c>
      <c r="D83" s="15">
        <v>0</v>
      </c>
      <c r="E83" s="15">
        <v>0</v>
      </c>
      <c r="F83" s="15">
        <v>0</v>
      </c>
    </row>
    <row r="84" spans="1:6" ht="32" hidden="1" customHeight="1" outlineLevel="1" x14ac:dyDescent="0.2">
      <c r="A84" s="16" t="s">
        <v>115</v>
      </c>
      <c r="B84" s="15">
        <v>-44495</v>
      </c>
      <c r="C84" s="15">
        <v>-42000</v>
      </c>
      <c r="D84" s="15">
        <v>-2495</v>
      </c>
      <c r="E84" s="15">
        <v>-40244</v>
      </c>
      <c r="F84" s="15">
        <v>-4251</v>
      </c>
    </row>
    <row r="85" spans="1:6" ht="32" hidden="1" customHeight="1" outlineLevel="1" x14ac:dyDescent="0.2">
      <c r="A85" s="16" t="s">
        <v>116</v>
      </c>
      <c r="B85" s="15">
        <v>-5000</v>
      </c>
      <c r="C85" s="15">
        <v>-5000.0039999999999</v>
      </c>
      <c r="D85" s="15">
        <v>4.0000000000000001E-3</v>
      </c>
      <c r="E85" s="15">
        <v>-5000</v>
      </c>
      <c r="F85" s="15">
        <v>0</v>
      </c>
    </row>
    <row r="86" spans="1:6" ht="32" hidden="1" customHeight="1" outlineLevel="1" x14ac:dyDescent="0.2">
      <c r="A86" s="16" t="s">
        <v>117</v>
      </c>
      <c r="B86" s="15">
        <v>-81287.06</v>
      </c>
      <c r="C86" s="15">
        <v>-87000</v>
      </c>
      <c r="D86" s="15">
        <v>5712.94</v>
      </c>
      <c r="E86" s="15">
        <v>-80639.5</v>
      </c>
      <c r="F86" s="15">
        <v>-647.55999999999995</v>
      </c>
    </row>
    <row r="87" spans="1:6" ht="32" hidden="1" customHeight="1" outlineLevel="1" x14ac:dyDescent="0.2">
      <c r="A87" s="16" t="s">
        <v>119</v>
      </c>
      <c r="B87" s="15">
        <v>-10625</v>
      </c>
      <c r="C87" s="15">
        <v>0</v>
      </c>
      <c r="D87" s="15">
        <v>-10625</v>
      </c>
      <c r="E87" s="15">
        <v>-278.75</v>
      </c>
      <c r="F87" s="15">
        <v>-10346.25</v>
      </c>
    </row>
    <row r="88" spans="1:6" ht="32" hidden="1" customHeight="1" outlineLevel="1" x14ac:dyDescent="0.2">
      <c r="A88" s="16" t="s">
        <v>120</v>
      </c>
      <c r="B88" s="15">
        <v>-5629.9</v>
      </c>
      <c r="C88" s="15">
        <v>-3000</v>
      </c>
      <c r="D88" s="15">
        <v>-2629.9</v>
      </c>
      <c r="E88" s="15">
        <v>0</v>
      </c>
      <c r="F88" s="15">
        <v>-5629.9</v>
      </c>
    </row>
    <row r="89" spans="1:6" ht="32" hidden="1" customHeight="1" outlineLevel="1" x14ac:dyDescent="0.2">
      <c r="A89" s="16" t="s">
        <v>121</v>
      </c>
      <c r="B89" s="15">
        <v>-3614.6</v>
      </c>
      <c r="C89" s="15">
        <v>-5000.0039999999999</v>
      </c>
      <c r="D89" s="15">
        <v>1385.404</v>
      </c>
      <c r="E89" s="15">
        <v>-4080.1</v>
      </c>
      <c r="F89" s="15">
        <v>465.5</v>
      </c>
    </row>
    <row r="90" spans="1:6" ht="32" hidden="1" customHeight="1" outlineLevel="1" x14ac:dyDescent="0.2">
      <c r="A90" s="16" t="s">
        <v>122</v>
      </c>
      <c r="B90" s="15">
        <v>-129533.14</v>
      </c>
      <c r="C90" s="15">
        <v>-132000</v>
      </c>
      <c r="D90" s="15">
        <v>2466.86</v>
      </c>
      <c r="E90" s="15">
        <v>-142147.57</v>
      </c>
      <c r="F90" s="15">
        <v>12614.43</v>
      </c>
    </row>
    <row r="91" spans="1:6" ht="32" hidden="1" customHeight="1" outlineLevel="1" x14ac:dyDescent="0.2">
      <c r="A91" s="16" t="s">
        <v>123</v>
      </c>
      <c r="B91" s="15">
        <v>-8689.75</v>
      </c>
      <c r="C91" s="15">
        <v>-9999.9959999999992</v>
      </c>
      <c r="D91" s="15">
        <v>1310.2460000000001</v>
      </c>
      <c r="E91" s="15">
        <v>-12110.05</v>
      </c>
      <c r="F91" s="15">
        <v>3420.3</v>
      </c>
    </row>
    <row r="92" spans="1:6" ht="18" customHeight="1" collapsed="1" x14ac:dyDescent="0.2">
      <c r="A92" s="14" t="s">
        <v>97</v>
      </c>
      <c r="B92" s="13">
        <f>SUM(B71:B91)</f>
        <v>-1054512.3799999999</v>
      </c>
      <c r="C92" s="13">
        <f>SUM(C71:C91)</f>
        <v>-1163000.01</v>
      </c>
      <c r="D92" s="13">
        <f>SUM(D71:D91)</f>
        <v>108487.63000000002</v>
      </c>
      <c r="E92" s="13">
        <f>SUM(E71:E91)</f>
        <v>-1092412.49</v>
      </c>
      <c r="F92" s="13">
        <f>SUM(F71:F91)</f>
        <v>37900.11</v>
      </c>
    </row>
    <row r="93" spans="1:6" ht="48" hidden="1" customHeight="1" outlineLevel="1" x14ac:dyDescent="0.2">
      <c r="A93" s="11" t="s">
        <v>124</v>
      </c>
      <c r="B93" s="17" t="s">
        <v>218</v>
      </c>
      <c r="C93" s="17" t="s">
        <v>293</v>
      </c>
      <c r="D93" s="17" t="s">
        <v>292</v>
      </c>
      <c r="E93" s="17" t="s">
        <v>291</v>
      </c>
      <c r="F93" s="17" t="s">
        <v>290</v>
      </c>
    </row>
    <row r="94" spans="1:6" ht="32" hidden="1" customHeight="1" outlineLevel="1" x14ac:dyDescent="0.2">
      <c r="A94" s="16" t="s">
        <v>216</v>
      </c>
      <c r="B94" s="15">
        <v>0</v>
      </c>
      <c r="C94" s="15">
        <v>-2000.0039999999999</v>
      </c>
      <c r="D94" s="15">
        <v>2000.0039999999999</v>
      </c>
      <c r="E94" s="15">
        <v>0</v>
      </c>
      <c r="F94" s="15">
        <v>0</v>
      </c>
    </row>
    <row r="95" spans="1:6" ht="32" hidden="1" customHeight="1" outlineLevel="1" x14ac:dyDescent="0.2">
      <c r="A95" s="16" t="s">
        <v>215</v>
      </c>
      <c r="B95" s="15">
        <v>-667.3</v>
      </c>
      <c r="C95" s="15">
        <v>0</v>
      </c>
      <c r="D95" s="15">
        <v>-667.3</v>
      </c>
      <c r="E95" s="15">
        <v>-95.4</v>
      </c>
      <c r="F95" s="15">
        <v>-571.9</v>
      </c>
    </row>
    <row r="96" spans="1:6" ht="32" hidden="1" customHeight="1" outlineLevel="1" x14ac:dyDescent="0.2">
      <c r="A96" s="16" t="s">
        <v>214</v>
      </c>
      <c r="B96" s="15">
        <v>-100</v>
      </c>
      <c r="C96" s="15">
        <v>0</v>
      </c>
      <c r="D96" s="15">
        <v>-100</v>
      </c>
      <c r="E96" s="15">
        <v>0</v>
      </c>
      <c r="F96" s="15">
        <v>-100</v>
      </c>
    </row>
    <row r="97" spans="1:6" ht="32" hidden="1" customHeight="1" outlineLevel="1" x14ac:dyDescent="0.2">
      <c r="A97" s="16" t="s">
        <v>130</v>
      </c>
      <c r="B97" s="15">
        <v>-2025</v>
      </c>
      <c r="C97" s="15">
        <v>0</v>
      </c>
      <c r="D97" s="15">
        <v>-2025</v>
      </c>
      <c r="E97" s="15">
        <v>-510</v>
      </c>
      <c r="F97" s="15">
        <v>-1515</v>
      </c>
    </row>
    <row r="98" spans="1:6" ht="32" hidden="1" customHeight="1" outlineLevel="1" x14ac:dyDescent="0.2">
      <c r="A98" s="16" t="s">
        <v>131</v>
      </c>
      <c r="B98" s="15">
        <v>-2790</v>
      </c>
      <c r="C98" s="15">
        <v>0</v>
      </c>
      <c r="D98" s="15">
        <v>-2790</v>
      </c>
      <c r="E98" s="15">
        <v>0</v>
      </c>
      <c r="F98" s="15">
        <v>-2790</v>
      </c>
    </row>
    <row r="99" spans="1:6" ht="32" hidden="1" customHeight="1" outlineLevel="1" x14ac:dyDescent="0.2">
      <c r="A99" s="16" t="s">
        <v>132</v>
      </c>
      <c r="B99" s="15">
        <v>-3489</v>
      </c>
      <c r="C99" s="15">
        <v>0</v>
      </c>
      <c r="D99" s="15">
        <v>-3489</v>
      </c>
      <c r="E99" s="15">
        <v>0</v>
      </c>
      <c r="F99" s="15">
        <v>-3489</v>
      </c>
    </row>
    <row r="100" spans="1:6" ht="32" hidden="1" customHeight="1" outlineLevel="1" x14ac:dyDescent="0.2">
      <c r="A100" s="16" t="s">
        <v>133</v>
      </c>
      <c r="B100" s="15">
        <v>-3300</v>
      </c>
      <c r="C100" s="15">
        <v>0</v>
      </c>
      <c r="D100" s="15">
        <v>-3300</v>
      </c>
      <c r="E100" s="15">
        <v>0</v>
      </c>
      <c r="F100" s="15">
        <v>-3300</v>
      </c>
    </row>
    <row r="101" spans="1:6" ht="32" hidden="1" customHeight="1" outlineLevel="1" x14ac:dyDescent="0.2">
      <c r="A101" s="16" t="s">
        <v>134</v>
      </c>
      <c r="B101" s="15">
        <v>-741.6</v>
      </c>
      <c r="C101" s="15">
        <v>-2000.0039999999999</v>
      </c>
      <c r="D101" s="15">
        <v>1258.404</v>
      </c>
      <c r="E101" s="15">
        <v>-5561.52</v>
      </c>
      <c r="F101" s="15">
        <v>4819.92</v>
      </c>
    </row>
    <row r="102" spans="1:6" ht="32" hidden="1" customHeight="1" outlineLevel="1" x14ac:dyDescent="0.2">
      <c r="A102" s="16" t="s">
        <v>135</v>
      </c>
      <c r="B102" s="15">
        <v>-3375</v>
      </c>
      <c r="C102" s="15">
        <v>0</v>
      </c>
      <c r="D102" s="15">
        <v>-3375</v>
      </c>
      <c r="E102" s="15">
        <v>0</v>
      </c>
      <c r="F102" s="15">
        <v>-3375</v>
      </c>
    </row>
    <row r="103" spans="1:6" ht="32" hidden="1" customHeight="1" outlineLevel="1" x14ac:dyDescent="0.2">
      <c r="A103" s="16" t="s">
        <v>136</v>
      </c>
      <c r="B103" s="15">
        <v>-1538.16</v>
      </c>
      <c r="C103" s="15">
        <v>-2000.0039999999999</v>
      </c>
      <c r="D103" s="15">
        <v>461.84399999999999</v>
      </c>
      <c r="E103" s="15">
        <v>-1582.23</v>
      </c>
      <c r="F103" s="15">
        <v>44.07</v>
      </c>
    </row>
    <row r="104" spans="1:6" ht="32" hidden="1" customHeight="1" outlineLevel="1" x14ac:dyDescent="0.2">
      <c r="A104" s="16" t="s">
        <v>137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</row>
    <row r="105" spans="1:6" ht="32" hidden="1" customHeight="1" outlineLevel="1" x14ac:dyDescent="0.2">
      <c r="A105" s="16" t="s">
        <v>138</v>
      </c>
      <c r="B105" s="15">
        <v>-1075</v>
      </c>
      <c r="C105" s="15">
        <v>-500.00400000000002</v>
      </c>
      <c r="D105" s="15">
        <v>-574.99599999999998</v>
      </c>
      <c r="E105" s="15">
        <v>-584</v>
      </c>
      <c r="F105" s="15">
        <v>-491</v>
      </c>
    </row>
    <row r="106" spans="1:6" ht="32" hidden="1" customHeight="1" outlineLevel="1" x14ac:dyDescent="0.2">
      <c r="A106" s="16" t="s">
        <v>141</v>
      </c>
      <c r="B106" s="15">
        <v>-15000</v>
      </c>
      <c r="C106" s="15">
        <v>-15000</v>
      </c>
      <c r="D106" s="15">
        <v>0</v>
      </c>
      <c r="E106" s="15">
        <v>-14500</v>
      </c>
      <c r="F106" s="15">
        <v>-500</v>
      </c>
    </row>
    <row r="107" spans="1:6" ht="32" hidden="1" customHeight="1" outlineLevel="1" x14ac:dyDescent="0.2">
      <c r="A107" s="16" t="s">
        <v>142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</row>
    <row r="108" spans="1:6" ht="32" hidden="1" customHeight="1" outlineLevel="1" x14ac:dyDescent="0.2">
      <c r="A108" s="16" t="s">
        <v>143</v>
      </c>
      <c r="B108" s="15">
        <v>-3099</v>
      </c>
      <c r="C108" s="15">
        <v>-3000</v>
      </c>
      <c r="D108" s="15">
        <v>-99</v>
      </c>
      <c r="E108" s="15">
        <v>-3093</v>
      </c>
      <c r="F108" s="15">
        <v>-6</v>
      </c>
    </row>
    <row r="109" spans="1:6" ht="32" hidden="1" customHeight="1" outlineLevel="1" x14ac:dyDescent="0.2">
      <c r="A109" s="16" t="s">
        <v>213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</row>
    <row r="110" spans="1:6" ht="32" hidden="1" customHeight="1" outlineLevel="1" x14ac:dyDescent="0.2">
      <c r="A110" s="16" t="s">
        <v>144</v>
      </c>
      <c r="B110" s="15">
        <v>-3135</v>
      </c>
      <c r="C110" s="15">
        <v>-500.00400000000002</v>
      </c>
      <c r="D110" s="15">
        <v>-2634.9960000000001</v>
      </c>
      <c r="E110" s="15">
        <v>-532</v>
      </c>
      <c r="F110" s="15">
        <v>-2603</v>
      </c>
    </row>
    <row r="111" spans="1:6" ht="32" hidden="1" customHeight="1" outlineLevel="1" x14ac:dyDescent="0.2">
      <c r="A111" s="16" t="s">
        <v>145</v>
      </c>
      <c r="B111" s="15">
        <v>-5742</v>
      </c>
      <c r="C111" s="15">
        <v>-5000.0039999999999</v>
      </c>
      <c r="D111" s="15">
        <v>-741.99599999999998</v>
      </c>
      <c r="E111" s="15">
        <v>-5310</v>
      </c>
      <c r="F111" s="15">
        <v>-432</v>
      </c>
    </row>
    <row r="112" spans="1:6" ht="32" hidden="1" customHeight="1" outlineLevel="1" x14ac:dyDescent="0.2">
      <c r="A112" s="16" t="s">
        <v>289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</row>
    <row r="113" spans="1:6" ht="32" hidden="1" customHeight="1" outlineLevel="1" x14ac:dyDescent="0.2">
      <c r="A113" s="16" t="s">
        <v>146</v>
      </c>
      <c r="B113" s="15">
        <v>520</v>
      </c>
      <c r="C113" s="15">
        <v>0</v>
      </c>
      <c r="D113" s="15">
        <v>520</v>
      </c>
      <c r="E113" s="15">
        <v>6960</v>
      </c>
      <c r="F113" s="15">
        <v>-6440</v>
      </c>
    </row>
    <row r="114" spans="1:6" ht="32" hidden="1" customHeight="1" outlineLevel="1" x14ac:dyDescent="0.2">
      <c r="A114" s="16" t="s">
        <v>147</v>
      </c>
      <c r="B114" s="15">
        <v>-520</v>
      </c>
      <c r="C114" s="15">
        <v>0</v>
      </c>
      <c r="D114" s="15">
        <v>-520</v>
      </c>
      <c r="E114" s="15">
        <v>-6960</v>
      </c>
      <c r="F114" s="15">
        <v>6440</v>
      </c>
    </row>
    <row r="115" spans="1:6" ht="18" customHeight="1" collapsed="1" x14ac:dyDescent="0.2">
      <c r="A115" s="14" t="s">
        <v>124</v>
      </c>
      <c r="B115" s="13">
        <f>SUM(B94:B114)</f>
        <v>-46077.06</v>
      </c>
      <c r="C115" s="13">
        <f>SUM(C94:C114)</f>
        <v>-30000.024000000001</v>
      </c>
      <c r="D115" s="13">
        <f>SUM(D94:D114)</f>
        <v>-16077.036</v>
      </c>
      <c r="E115" s="13">
        <f>SUM(E94:E114)</f>
        <v>-31768.15</v>
      </c>
      <c r="F115" s="13">
        <f>SUM(F94:F114)</f>
        <v>-14308.91</v>
      </c>
    </row>
    <row r="116" spans="1:6" ht="48" hidden="1" customHeight="1" outlineLevel="1" x14ac:dyDescent="0.2">
      <c r="A116" s="11" t="s">
        <v>148</v>
      </c>
      <c r="B116" s="17" t="s">
        <v>209</v>
      </c>
      <c r="C116" s="17" t="s">
        <v>288</v>
      </c>
      <c r="D116" s="17" t="s">
        <v>287</v>
      </c>
      <c r="E116" s="17" t="s">
        <v>286</v>
      </c>
      <c r="F116" s="17" t="s">
        <v>285</v>
      </c>
    </row>
    <row r="117" spans="1:6" ht="32" hidden="1" customHeight="1" outlineLevel="1" x14ac:dyDescent="0.2">
      <c r="A117" s="16" t="s">
        <v>151</v>
      </c>
      <c r="B117" s="15">
        <v>-116250.04</v>
      </c>
      <c r="C117" s="15">
        <v>-116000.004</v>
      </c>
      <c r="D117" s="15">
        <v>-250.036</v>
      </c>
      <c r="E117" s="15">
        <v>-113750</v>
      </c>
      <c r="F117" s="15">
        <v>-2500.04</v>
      </c>
    </row>
    <row r="118" spans="1:6" ht="32" hidden="1" customHeight="1" outlineLevel="1" x14ac:dyDescent="0.2">
      <c r="A118" s="16" t="s">
        <v>284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</row>
    <row r="119" spans="1:6" ht="32" hidden="1" customHeight="1" outlineLevel="1" x14ac:dyDescent="0.2">
      <c r="A119" s="16" t="s">
        <v>152</v>
      </c>
      <c r="B119" s="15">
        <v>-1092.55</v>
      </c>
      <c r="C119" s="15">
        <v>0</v>
      </c>
      <c r="D119" s="15">
        <v>-1092.55</v>
      </c>
      <c r="E119" s="15">
        <v>-481</v>
      </c>
      <c r="F119" s="15">
        <v>-611.54999999999995</v>
      </c>
    </row>
    <row r="120" spans="1:6" ht="32" hidden="1" customHeight="1" outlineLevel="1" x14ac:dyDescent="0.2">
      <c r="A120" s="16" t="s">
        <v>153</v>
      </c>
      <c r="B120" s="15">
        <v>-199.45</v>
      </c>
      <c r="C120" s="15">
        <v>0</v>
      </c>
      <c r="D120" s="15">
        <v>-199.45</v>
      </c>
      <c r="E120" s="15">
        <v>-78.95</v>
      </c>
      <c r="F120" s="15">
        <v>-120.5</v>
      </c>
    </row>
    <row r="121" spans="1:6" ht="32" hidden="1" customHeight="1" outlineLevel="1" x14ac:dyDescent="0.2">
      <c r="A121" s="16" t="s">
        <v>155</v>
      </c>
      <c r="B121" s="15">
        <v>-20850.32</v>
      </c>
      <c r="C121" s="15">
        <v>-27999.995999999999</v>
      </c>
      <c r="D121" s="15">
        <v>7149.6760000000004</v>
      </c>
      <c r="E121" s="15">
        <v>-22794.95</v>
      </c>
      <c r="F121" s="15">
        <v>1944.63</v>
      </c>
    </row>
    <row r="122" spans="1:6" ht="18" customHeight="1" collapsed="1" x14ac:dyDescent="0.2">
      <c r="A122" s="14" t="s">
        <v>148</v>
      </c>
      <c r="B122" s="13">
        <f>SUM(B117:B121)</f>
        <v>-138392.35999999999</v>
      </c>
      <c r="C122" s="13">
        <f>SUM(C117:C121)</f>
        <v>-144000</v>
      </c>
      <c r="D122" s="13">
        <f>SUM(D117:D121)</f>
        <v>5607.64</v>
      </c>
      <c r="E122" s="13">
        <f>SUM(E117:E121)</f>
        <v>-137104.9</v>
      </c>
      <c r="F122" s="13">
        <f>SUM(F117:F121)</f>
        <v>-1287.46</v>
      </c>
    </row>
    <row r="123" spans="1:6" ht="48" hidden="1" customHeight="1" outlineLevel="1" x14ac:dyDescent="0.2">
      <c r="A123" s="11" t="s">
        <v>157</v>
      </c>
      <c r="B123" s="17" t="s">
        <v>205</v>
      </c>
      <c r="C123" s="17" t="s">
        <v>283</v>
      </c>
      <c r="D123" s="17" t="s">
        <v>282</v>
      </c>
      <c r="E123" s="17" t="s">
        <v>281</v>
      </c>
      <c r="F123" s="17" t="s">
        <v>280</v>
      </c>
    </row>
    <row r="124" spans="1:6" ht="32" hidden="1" customHeight="1" outlineLevel="1" x14ac:dyDescent="0.2">
      <c r="A124" s="16" t="s">
        <v>163</v>
      </c>
      <c r="B124" s="15">
        <v>-222847.05</v>
      </c>
      <c r="C124" s="15">
        <v>-222999.99600000001</v>
      </c>
      <c r="D124" s="15">
        <v>152.946</v>
      </c>
      <c r="E124" s="15">
        <v>-222847.05</v>
      </c>
      <c r="F124" s="15">
        <v>0</v>
      </c>
    </row>
    <row r="125" spans="1:6" ht="32" hidden="1" customHeight="1" outlineLevel="1" x14ac:dyDescent="0.2">
      <c r="A125" s="16" t="s">
        <v>164</v>
      </c>
      <c r="B125" s="15">
        <v>-272158.52</v>
      </c>
      <c r="C125" s="15">
        <v>-261999.99600000001</v>
      </c>
      <c r="D125" s="15">
        <v>-10158.523999999999</v>
      </c>
      <c r="E125" s="15">
        <v>-262208.52</v>
      </c>
      <c r="F125" s="15">
        <v>-9950</v>
      </c>
    </row>
    <row r="126" spans="1:6" ht="32" hidden="1" customHeight="1" outlineLevel="1" x14ac:dyDescent="0.2">
      <c r="A126" s="16" t="s">
        <v>203</v>
      </c>
      <c r="B126" s="15">
        <v>0</v>
      </c>
      <c r="C126" s="15">
        <v>-6000</v>
      </c>
      <c r="D126" s="15">
        <v>6000</v>
      </c>
      <c r="E126" s="15">
        <v>0</v>
      </c>
      <c r="F126" s="15">
        <v>0</v>
      </c>
    </row>
    <row r="127" spans="1:6" ht="32" hidden="1" customHeight="1" outlineLevel="1" x14ac:dyDescent="0.2">
      <c r="A127" s="16" t="s">
        <v>165</v>
      </c>
      <c r="B127" s="15">
        <v>-13029.1</v>
      </c>
      <c r="C127" s="15">
        <v>0</v>
      </c>
      <c r="D127" s="15">
        <v>-13029.1</v>
      </c>
      <c r="E127" s="15">
        <v>-5765.7</v>
      </c>
      <c r="F127" s="15">
        <v>-7263.4</v>
      </c>
    </row>
    <row r="128" spans="1:6" ht="18" customHeight="1" collapsed="1" x14ac:dyDescent="0.2">
      <c r="A128" s="14" t="s">
        <v>157</v>
      </c>
      <c r="B128" s="13">
        <f>SUM(B124:B127)</f>
        <v>-508034.67</v>
      </c>
      <c r="C128" s="13">
        <f>SUM(C124:C127)</f>
        <v>-490999.99200000003</v>
      </c>
      <c r="D128" s="13">
        <f>SUM(D124:D127)</f>
        <v>-17034.678</v>
      </c>
      <c r="E128" s="13">
        <f>SUM(E124:E127)</f>
        <v>-490821.27</v>
      </c>
      <c r="F128" s="13">
        <f>SUM(F124:F127)</f>
        <v>-17213.400000000001</v>
      </c>
    </row>
    <row r="129" spans="1:6" ht="40" customHeight="1" x14ac:dyDescent="0.2">
      <c r="A129" s="11" t="s">
        <v>166</v>
      </c>
      <c r="B129" s="12">
        <f>SUM(B42:B54)+SUM(B57:B65)+B68+SUM(B71:B91)+SUM(B94:B114)+SUM(B117:B121)+SUM(B124:B127)</f>
        <v>-4070833.3199999994</v>
      </c>
      <c r="C129" s="12">
        <f>SUM(C42:C54)+SUM(C57:C65)+C68+SUM(C71:C91)+SUM(C94:C114)+SUM(C117:C121)+SUM(C124:C127)</f>
        <v>-3721000.0140000004</v>
      </c>
      <c r="D129" s="12">
        <f>SUM(D42:D54)+SUM(D57:D65)+D68+SUM(D71:D91)+SUM(D94:D114)+SUM(D117:D121)+SUM(D124:D127)</f>
        <v>-349833.30600000004</v>
      </c>
      <c r="E129" s="12">
        <f>SUM(E42:E54)+SUM(E57:E65)+E68+SUM(E71:E91)+SUM(E94:E114)+SUM(E117:E121)+SUM(E124:E127)</f>
        <v>-2175943.8099999996</v>
      </c>
      <c r="F129" s="12">
        <f>SUM(F42:F54)+SUM(F57:F65)+F68+SUM(F71:F91)+SUM(F94:F114)+SUM(F117:F121)+SUM(F124:F127)</f>
        <v>-1894889.5099999995</v>
      </c>
    </row>
    <row r="130" spans="1:6" ht="40" customHeight="1" x14ac:dyDescent="0.2">
      <c r="A130" s="11" t="s">
        <v>167</v>
      </c>
      <c r="B130" s="12">
        <f>SUM(B12:B16)+SUM(B19:B21)+SUM(B24:B25)+SUM(B28:B38)+SUM(B42:B54)+SUM(B57:B65)+B68+SUM(B71:B91)+SUM(B94:B114)+SUM(B117:B121)+SUM(B124:B127)</f>
        <v>-1305979.1599999995</v>
      </c>
      <c r="C130" s="12">
        <f>SUM(C12:C16)+SUM(C19:C21)+SUM(C24:C25)+SUM(C28:C38)+SUM(C42:C54)+SUM(C57:C65)+C68+SUM(C71:C91)+SUM(C94:C114)+SUM(C117:C121)+SUM(C124:C127)</f>
        <v>-910000.02600000077</v>
      </c>
      <c r="D130" s="12">
        <f>SUM(D12:D16)+SUM(D19:D21)+SUM(D24:D25)+SUM(D28:D38)+SUM(D42:D54)+SUM(D57:D65)+D68+SUM(D71:D91)+SUM(D94:D114)+SUM(D117:D121)+SUM(D124:D127)</f>
        <v>-395979.13400000002</v>
      </c>
      <c r="E130" s="12">
        <f>SUM(E12:E16)+SUM(E19:E21)+SUM(E24:E25)+SUM(E28:E38)+SUM(E42:E54)+SUM(E57:E65)+E68+SUM(E71:E91)+SUM(E94:E114)+SUM(E117:E121)+SUM(E124:E127)</f>
        <v>683717.4300000004</v>
      </c>
      <c r="F130" s="12">
        <f>SUM(F12:F16)+SUM(F19:F21)+SUM(F24:F25)+SUM(F28:F38)+SUM(F42:F54)+SUM(F57:F65)+F68+SUM(F71:F91)+SUM(F94:F114)+SUM(F117:F121)+SUM(F124:F127)</f>
        <v>-1989696.5899999996</v>
      </c>
    </row>
    <row r="131" spans="1:6" ht="48" hidden="1" customHeight="1" outlineLevel="1" x14ac:dyDescent="0.2">
      <c r="A131" s="11" t="s">
        <v>168</v>
      </c>
      <c r="B131" s="17" t="s">
        <v>200</v>
      </c>
      <c r="C131" s="17" t="s">
        <v>279</v>
      </c>
      <c r="D131" s="17" t="s">
        <v>278</v>
      </c>
      <c r="E131" s="17" t="s">
        <v>277</v>
      </c>
      <c r="F131" s="17" t="s">
        <v>276</v>
      </c>
    </row>
    <row r="132" spans="1:6" ht="32" hidden="1" customHeight="1" outlineLevel="1" x14ac:dyDescent="0.2">
      <c r="A132" s="16" t="s">
        <v>174</v>
      </c>
      <c r="B132" s="15">
        <v>15923.36</v>
      </c>
      <c r="C132" s="15">
        <v>0</v>
      </c>
      <c r="D132" s="15">
        <v>15923.36</v>
      </c>
      <c r="E132" s="15">
        <v>4562.72</v>
      </c>
      <c r="F132" s="15">
        <v>11360.64</v>
      </c>
    </row>
    <row r="133" spans="1:6" ht="32" hidden="1" customHeight="1" outlineLevel="1" x14ac:dyDescent="0.2">
      <c r="A133" s="16" t="s">
        <v>198</v>
      </c>
      <c r="B133" s="15">
        <v>0</v>
      </c>
      <c r="C133" s="15">
        <v>9999.9959999999992</v>
      </c>
      <c r="D133" s="15">
        <v>-9999.9959999999992</v>
      </c>
      <c r="E133" s="15">
        <v>0</v>
      </c>
      <c r="F133" s="15">
        <v>0</v>
      </c>
    </row>
    <row r="134" spans="1:6" ht="32" hidden="1" customHeight="1" outlineLevel="1" x14ac:dyDescent="0.2">
      <c r="A134" s="16" t="s">
        <v>176</v>
      </c>
      <c r="B134" s="15">
        <v>932</v>
      </c>
      <c r="C134" s="15">
        <v>0</v>
      </c>
      <c r="D134" s="15">
        <v>932</v>
      </c>
      <c r="E134" s="15">
        <v>40</v>
      </c>
      <c r="F134" s="15">
        <v>892</v>
      </c>
    </row>
    <row r="135" spans="1:6" ht="18" customHeight="1" collapsed="1" x14ac:dyDescent="0.2">
      <c r="A135" s="14" t="s">
        <v>168</v>
      </c>
      <c r="B135" s="13">
        <f>SUM(B132:B134)</f>
        <v>16855.36</v>
      </c>
      <c r="C135" s="13">
        <f>SUM(C132:C134)</f>
        <v>9999.9959999999992</v>
      </c>
      <c r="D135" s="13">
        <f>SUM(D132:D134)</f>
        <v>6855.3640000000014</v>
      </c>
      <c r="E135" s="13">
        <f>SUM(E132:E134)</f>
        <v>4602.72</v>
      </c>
      <c r="F135" s="13">
        <f>SUM(F132:F134)</f>
        <v>12252.64</v>
      </c>
    </row>
    <row r="136" spans="1:6" ht="48" hidden="1" customHeight="1" outlineLevel="1" x14ac:dyDescent="0.2">
      <c r="A136" s="11" t="s">
        <v>177</v>
      </c>
      <c r="B136" s="17" t="s">
        <v>195</v>
      </c>
      <c r="C136" s="17" t="s">
        <v>275</v>
      </c>
      <c r="D136" s="17" t="s">
        <v>274</v>
      </c>
      <c r="E136" s="17" t="s">
        <v>273</v>
      </c>
      <c r="F136" s="17" t="s">
        <v>272</v>
      </c>
    </row>
    <row r="137" spans="1:6" ht="32" hidden="1" customHeight="1" outlineLevel="1" x14ac:dyDescent="0.2">
      <c r="A137" s="16" t="s">
        <v>183</v>
      </c>
      <c r="B137" s="15">
        <v>-175686</v>
      </c>
      <c r="C137" s="15">
        <v>-185000.00399999999</v>
      </c>
      <c r="D137" s="15">
        <v>9314.0040000000008</v>
      </c>
      <c r="E137" s="15">
        <v>-161562</v>
      </c>
      <c r="F137" s="15">
        <v>-14124</v>
      </c>
    </row>
    <row r="138" spans="1:6" ht="32" hidden="1" customHeight="1" outlineLevel="1" x14ac:dyDescent="0.2">
      <c r="A138" s="16" t="s">
        <v>184</v>
      </c>
      <c r="B138" s="15">
        <v>0</v>
      </c>
      <c r="C138" s="15">
        <v>-1.2E-2</v>
      </c>
      <c r="D138" s="15">
        <v>1.2E-2</v>
      </c>
      <c r="E138" s="15">
        <v>-290.02</v>
      </c>
      <c r="F138" s="15">
        <v>290.02</v>
      </c>
    </row>
    <row r="139" spans="1:6" ht="32" hidden="1" customHeight="1" outlineLevel="1" x14ac:dyDescent="0.2">
      <c r="A139" s="16" t="s">
        <v>271</v>
      </c>
      <c r="B139" s="15">
        <v>0</v>
      </c>
      <c r="C139" s="15">
        <v>0</v>
      </c>
      <c r="D139" s="15">
        <v>0</v>
      </c>
      <c r="E139" s="15">
        <v>-9</v>
      </c>
      <c r="F139" s="15">
        <v>9</v>
      </c>
    </row>
    <row r="140" spans="1:6" ht="18" customHeight="1" collapsed="1" x14ac:dyDescent="0.2">
      <c r="A140" s="14" t="s">
        <v>177</v>
      </c>
      <c r="B140" s="13">
        <f>SUM(B137:B139)</f>
        <v>-175686</v>
      </c>
      <c r="C140" s="13">
        <f>SUM(C137:C139)</f>
        <v>-185000.01599999997</v>
      </c>
      <c r="D140" s="13">
        <f>SUM(D137:D139)</f>
        <v>9314.0160000000014</v>
      </c>
      <c r="E140" s="13">
        <f>SUM(E137:E139)</f>
        <v>-161861.01999999999</v>
      </c>
      <c r="F140" s="13">
        <f>SUM(F137:F139)</f>
        <v>-13824.98</v>
      </c>
    </row>
    <row r="141" spans="1:6" ht="48" hidden="1" customHeight="1" outlineLevel="1" x14ac:dyDescent="0.2">
      <c r="A141" s="11" t="s">
        <v>185</v>
      </c>
      <c r="B141" s="17" t="s">
        <v>186</v>
      </c>
      <c r="C141" s="17" t="s">
        <v>186</v>
      </c>
      <c r="D141" s="17" t="s">
        <v>186</v>
      </c>
      <c r="E141" s="17" t="s">
        <v>270</v>
      </c>
      <c r="F141" s="17" t="s">
        <v>269</v>
      </c>
    </row>
    <row r="142" spans="1:6" ht="32" hidden="1" customHeight="1" outlineLevel="1" x14ac:dyDescent="0.2">
      <c r="A142" s="16" t="s">
        <v>189</v>
      </c>
      <c r="B142" s="15">
        <v>0</v>
      </c>
      <c r="C142" s="15">
        <v>0</v>
      </c>
      <c r="D142" s="15">
        <v>0</v>
      </c>
      <c r="E142" s="15">
        <v>3329</v>
      </c>
      <c r="F142" s="15">
        <v>-3329</v>
      </c>
    </row>
    <row r="143" spans="1:6" ht="32" hidden="1" customHeight="1" outlineLevel="1" x14ac:dyDescent="0.2">
      <c r="A143" s="16" t="s">
        <v>268</v>
      </c>
      <c r="B143" s="15">
        <v>0</v>
      </c>
      <c r="C143" s="15">
        <v>0</v>
      </c>
      <c r="D143" s="15">
        <v>0</v>
      </c>
      <c r="E143" s="15">
        <v>-232864.19</v>
      </c>
      <c r="F143" s="15">
        <v>232864.19</v>
      </c>
    </row>
    <row r="144" spans="1:6" ht="18" customHeight="1" collapsed="1" x14ac:dyDescent="0.2">
      <c r="A144" s="14" t="s">
        <v>185</v>
      </c>
      <c r="B144" s="13">
        <f>SUM(B142:B143)</f>
        <v>0</v>
      </c>
      <c r="C144" s="13">
        <f>SUM(C142:C143)</f>
        <v>0</v>
      </c>
      <c r="D144" s="13">
        <f>SUM(D142:D143)</f>
        <v>0</v>
      </c>
      <c r="E144" s="13">
        <f>SUM(E142:E143)</f>
        <v>-229535.19</v>
      </c>
      <c r="F144" s="13">
        <f>SUM(F142:F143)</f>
        <v>229535.19</v>
      </c>
    </row>
    <row r="145" spans="1:6" ht="40" customHeight="1" x14ac:dyDescent="0.2">
      <c r="A145" s="11" t="s">
        <v>190</v>
      </c>
      <c r="B145" s="12">
        <f>SUM(B132:B134)+SUM(B137:B139)+SUM(B142:B143)</f>
        <v>-158830.64000000001</v>
      </c>
      <c r="C145" s="12">
        <f>SUM(C132:C134)+SUM(C137:C139)+SUM(C142:C143)</f>
        <v>-175000.01999999996</v>
      </c>
      <c r="D145" s="12">
        <f>SUM(D132:D134)+SUM(D137:D139)+SUM(D142:D143)</f>
        <v>16169.380000000003</v>
      </c>
      <c r="E145" s="12">
        <f>SUM(E132:E134)+SUM(E137:E139)+SUM(E142:E143)</f>
        <v>-386793.49</v>
      </c>
      <c r="F145" s="12">
        <f>SUM(F132:F134)+SUM(F137:F139)+SUM(F142:F143)</f>
        <v>227962.85</v>
      </c>
    </row>
    <row r="146" spans="1:6" ht="40" customHeight="1" x14ac:dyDescent="0.2">
      <c r="A146" s="11" t="s">
        <v>191</v>
      </c>
      <c r="B146" s="12">
        <f>SUM(B12:B16)+SUM(B19:B21)+SUM(B24:B25)+SUM(B28:B38)+SUM(B42:B54)+SUM(B57:B65)+B68+SUM(B71:B91)+SUM(B94:B114)+SUM(B117:B121)+SUM(B124:B127)+SUM(B132:B134)+SUM(B137:B139)+SUM(B142:B143)</f>
        <v>-1464809.7999999993</v>
      </c>
      <c r="C146" s="12">
        <f>SUM(C12:C16)+SUM(C19:C21)+SUM(C24:C25)+SUM(C28:C38)+SUM(C42:C54)+SUM(C57:C65)+C68+SUM(C71:C91)+SUM(C94:C114)+SUM(C117:C121)+SUM(C124:C127)+SUM(C132:C134)+SUM(C137:C139)+SUM(C142:C143)</f>
        <v>-1085000.0460000008</v>
      </c>
      <c r="D146" s="12">
        <f>SUM(D12:D16)+SUM(D19:D21)+SUM(D24:D25)+SUM(D28:D38)+SUM(D42:D54)+SUM(D57:D65)+D68+SUM(D71:D91)+SUM(D94:D114)+SUM(D117:D121)+SUM(D124:D127)+SUM(D132:D134)+SUM(D137:D139)+SUM(D142:D143)</f>
        <v>-379809.75400000002</v>
      </c>
      <c r="E146" s="12">
        <f>SUM(E12:E16)+SUM(E19:E21)+SUM(E24:E25)+SUM(E28:E38)+SUM(E42:E54)+SUM(E57:E65)+E68+SUM(E71:E91)+SUM(E94:E114)+SUM(E117:E121)+SUM(E124:E127)+SUM(E132:E134)+SUM(E137:E139)+SUM(E142:E143)</f>
        <v>296923.94000000035</v>
      </c>
      <c r="F146" s="12">
        <f>SUM(F12:F16)+SUM(F19:F21)+SUM(F24:F25)+SUM(F28:F38)+SUM(F42:F54)+SUM(F57:F65)+F68+SUM(F71:F91)+SUM(F94:F114)+SUM(F117:F121)+SUM(F124:F127)+SUM(F132:F134)+SUM(F137:F139)+SUM(F142:F143)</f>
        <v>-1761733.7399999998</v>
      </c>
    </row>
    <row r="147" spans="1:6" ht="40" customHeight="1" x14ac:dyDescent="0.2">
      <c r="A147" s="11" t="s">
        <v>192</v>
      </c>
      <c r="B147" s="12">
        <f>SUM(B12:B16)+SUM(B19:B21)+SUM(B24:B25)+SUM(B28:B38)+SUM(B42:B54)+SUM(B57:B65)+B68+SUM(B71:B91)+SUM(B94:B114)+SUM(B117:B121)+SUM(B124:B127)+SUM(B132:B134)+SUM(B137:B139)+SUM(B142:B143)</f>
        <v>-1464809.7999999993</v>
      </c>
      <c r="C147" s="12">
        <f>SUM(C12:C16)+SUM(C19:C21)+SUM(C24:C25)+SUM(C28:C38)+SUM(C42:C54)+SUM(C57:C65)+C68+SUM(C71:C91)+SUM(C94:C114)+SUM(C117:C121)+SUM(C124:C127)+SUM(C132:C134)+SUM(C137:C139)+SUM(C142:C143)</f>
        <v>-1085000.0460000008</v>
      </c>
      <c r="D147" s="12">
        <f>SUM(D12:D16)+SUM(D19:D21)+SUM(D24:D25)+SUM(D28:D38)+SUM(D42:D54)+SUM(D57:D65)+D68+SUM(D71:D91)+SUM(D94:D114)+SUM(D117:D121)+SUM(D124:D127)+SUM(D132:D134)+SUM(D137:D139)+SUM(D142:D143)</f>
        <v>-379809.75400000002</v>
      </c>
      <c r="E147" s="12">
        <f>SUM(E12:E16)+SUM(E19:E21)+SUM(E24:E25)+SUM(E28:E38)+SUM(E42:E54)+SUM(E57:E65)+E68+SUM(E71:E91)+SUM(E94:E114)+SUM(E117:E121)+SUM(E124:E127)+SUM(E132:E134)+SUM(E137:E139)+SUM(E142:E143)</f>
        <v>296923.94000000035</v>
      </c>
      <c r="F147" s="12">
        <f>SUM(F12:F16)+SUM(F19:F21)+SUM(F24:F25)+SUM(F28:F38)+SUM(F42:F54)+SUM(F57:F65)+F68+SUM(F71:F91)+SUM(F94:F114)+SUM(F117:F121)+SUM(F124:F127)+SUM(F132:F134)+SUM(F137:F139)+SUM(F142:F143)</f>
        <v>-1761733.7399999998</v>
      </c>
    </row>
    <row r="148" spans="1:6" ht="15" x14ac:dyDescent="0.2">
      <c r="A148" s="11" t="s">
        <v>0</v>
      </c>
    </row>
    <row r="149" spans="1:6" ht="15" x14ac:dyDescent="0.2">
      <c r="A149" s="11" t="s">
        <v>193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3D13-D5BA-FA4B-900F-93A4616F26A9}">
  <sheetPr>
    <pageSetUpPr fitToPage="1"/>
  </sheetPr>
  <dimension ref="A1:F144"/>
  <sheetViews>
    <sheetView tabSelected="1" zoomScaleNormal="100" workbookViewId="0"/>
  </sheetViews>
  <sheetFormatPr baseColWidth="10" defaultColWidth="21.5" defaultRowHeight="11.25" customHeight="1" outlineLevelRow="1" x14ac:dyDescent="0.2"/>
  <cols>
    <col min="1" max="1" width="45.83203125" style="10" customWidth="1" collapsed="1"/>
    <col min="2" max="6" width="10" style="10" customWidth="1" collapsed="1"/>
    <col min="7" max="16384" width="21.5" style="10"/>
  </cols>
  <sheetData>
    <row r="1" spans="1:6" ht="33" customHeight="1" x14ac:dyDescent="0.2">
      <c r="A1" s="11" t="s">
        <v>0</v>
      </c>
      <c r="B1" s="23" t="s">
        <v>0</v>
      </c>
      <c r="C1" s="23"/>
      <c r="D1" s="23"/>
      <c r="E1" s="23"/>
      <c r="F1" s="23"/>
    </row>
    <row r="2" spans="1:6" ht="14.5" customHeight="1" x14ac:dyDescent="0.2">
      <c r="A2" s="19" t="s">
        <v>1</v>
      </c>
      <c r="B2" s="23" t="s">
        <v>2</v>
      </c>
      <c r="C2" s="23"/>
      <c r="D2" s="23"/>
      <c r="E2" s="23"/>
      <c r="F2" s="23"/>
    </row>
    <row r="3" spans="1:6" ht="14.5" customHeight="1" x14ac:dyDescent="0.2">
      <c r="A3" s="19" t="s">
        <v>3</v>
      </c>
      <c r="B3" s="23" t="s">
        <v>4</v>
      </c>
      <c r="C3" s="23"/>
      <c r="D3" s="23"/>
      <c r="E3" s="23"/>
      <c r="F3" s="23"/>
    </row>
    <row r="4" spans="1:6" ht="14.5" customHeight="1" x14ac:dyDescent="0.2">
      <c r="A4" s="19" t="s">
        <v>5</v>
      </c>
      <c r="B4" s="23" t="s">
        <v>12</v>
      </c>
      <c r="C4" s="23"/>
      <c r="D4" s="23"/>
      <c r="E4" s="23"/>
      <c r="F4" s="23"/>
    </row>
    <row r="5" spans="1:6" ht="14.5" customHeight="1" x14ac:dyDescent="0.2">
      <c r="A5" s="19" t="s">
        <v>7</v>
      </c>
      <c r="B5" s="23" t="s">
        <v>8</v>
      </c>
      <c r="C5" s="23"/>
      <c r="D5" s="23"/>
      <c r="E5" s="23"/>
      <c r="F5" s="23"/>
    </row>
    <row r="6" spans="1:6" ht="14.5" customHeight="1" x14ac:dyDescent="0.2">
      <c r="A6" s="19" t="s">
        <v>9</v>
      </c>
      <c r="B6" s="23" t="s">
        <v>10</v>
      </c>
      <c r="C6" s="23"/>
      <c r="D6" s="23"/>
      <c r="E6" s="23"/>
      <c r="F6" s="23"/>
    </row>
    <row r="7" spans="1:6" ht="14.5" customHeight="1" x14ac:dyDescent="0.2">
      <c r="A7" s="19" t="s">
        <v>11</v>
      </c>
      <c r="B7" s="24">
        <v>44601.686741087964</v>
      </c>
      <c r="C7" s="24"/>
      <c r="D7" s="24"/>
      <c r="E7" s="24"/>
      <c r="F7" s="24"/>
    </row>
    <row r="8" spans="1:6" ht="15" x14ac:dyDescent="0.2">
      <c r="A8" s="11" t="s">
        <v>0</v>
      </c>
    </row>
    <row r="9" spans="1:6" ht="34" customHeight="1" x14ac:dyDescent="0.2">
      <c r="A9" s="17" t="s">
        <v>0</v>
      </c>
      <c r="B9" s="25" t="s">
        <v>12</v>
      </c>
      <c r="C9" s="25"/>
      <c r="D9" s="25"/>
      <c r="E9" s="25" t="s">
        <v>267</v>
      </c>
      <c r="F9" s="25"/>
    </row>
    <row r="10" spans="1:6" ht="34" customHeight="1" x14ac:dyDescent="0.2">
      <c r="A10" s="17" t="s">
        <v>0</v>
      </c>
      <c r="B10" s="18" t="s">
        <v>13</v>
      </c>
      <c r="C10" s="18" t="s">
        <v>14</v>
      </c>
      <c r="D10" s="18" t="s">
        <v>15</v>
      </c>
      <c r="E10" s="18" t="s">
        <v>13</v>
      </c>
      <c r="F10" s="18" t="s">
        <v>15</v>
      </c>
    </row>
    <row r="11" spans="1:6" ht="48" hidden="1" customHeight="1" outlineLevel="1" x14ac:dyDescent="0.2">
      <c r="A11" s="11" t="s">
        <v>16</v>
      </c>
      <c r="B11" s="17" t="s">
        <v>20</v>
      </c>
      <c r="C11" s="17" t="s">
        <v>266</v>
      </c>
      <c r="D11" s="17" t="s">
        <v>265</v>
      </c>
      <c r="E11" s="17" t="s">
        <v>264</v>
      </c>
      <c r="F11" s="17" t="s">
        <v>263</v>
      </c>
    </row>
    <row r="12" spans="1:6" ht="32" hidden="1" customHeight="1" outlineLevel="1" x14ac:dyDescent="0.2">
      <c r="A12" s="16" t="s">
        <v>22</v>
      </c>
      <c r="B12" s="15">
        <v>155952</v>
      </c>
      <c r="C12" s="15">
        <v>156999.99600000001</v>
      </c>
      <c r="D12" s="15">
        <v>-1047.9960000000001</v>
      </c>
      <c r="E12" s="15">
        <v>305491</v>
      </c>
      <c r="F12" s="15">
        <v>-149539</v>
      </c>
    </row>
    <row r="13" spans="1:6" ht="32" hidden="1" customHeight="1" outlineLevel="1" x14ac:dyDescent="0.2">
      <c r="A13" s="16" t="s">
        <v>262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ht="32" hidden="1" customHeight="1" outlineLevel="1" x14ac:dyDescent="0.2">
      <c r="A14" s="16" t="s">
        <v>23</v>
      </c>
      <c r="B14" s="15">
        <v>98340</v>
      </c>
      <c r="C14" s="15">
        <v>113000.004</v>
      </c>
      <c r="D14" s="15">
        <v>-14660.004000000001</v>
      </c>
      <c r="E14" s="15">
        <v>110560</v>
      </c>
      <c r="F14" s="15">
        <v>-12220</v>
      </c>
    </row>
    <row r="15" spans="1:6" ht="32" hidden="1" customHeight="1" outlineLevel="1" x14ac:dyDescent="0.2">
      <c r="A15" s="16" t="s">
        <v>24</v>
      </c>
      <c r="B15" s="15">
        <v>78380</v>
      </c>
      <c r="C15" s="15">
        <v>69000</v>
      </c>
      <c r="D15" s="15">
        <v>9380</v>
      </c>
      <c r="E15" s="15">
        <v>69007</v>
      </c>
      <c r="F15" s="15">
        <v>9373</v>
      </c>
    </row>
    <row r="16" spans="1:6" ht="32" hidden="1" customHeight="1" outlineLevel="1" x14ac:dyDescent="0.2">
      <c r="A16" s="16" t="s">
        <v>25</v>
      </c>
      <c r="B16" s="15">
        <v>2206434</v>
      </c>
      <c r="C16" s="15">
        <v>2249000.0040000002</v>
      </c>
      <c r="D16" s="15">
        <v>-42566.004000000001</v>
      </c>
      <c r="E16" s="15">
        <v>2187001</v>
      </c>
      <c r="F16" s="15">
        <v>19433</v>
      </c>
    </row>
    <row r="17" spans="1:6" ht="18" customHeight="1" collapsed="1" x14ac:dyDescent="0.2">
      <c r="A17" s="14" t="s">
        <v>16</v>
      </c>
      <c r="B17" s="13">
        <f>SUM(B12:B16)</f>
        <v>2539106</v>
      </c>
      <c r="C17" s="13">
        <f>SUM(C12:C16)</f>
        <v>2588000.0040000002</v>
      </c>
      <c r="D17" s="13">
        <f>SUM(D12:D16)</f>
        <v>-48894.004000000001</v>
      </c>
      <c r="E17" s="13">
        <f>SUM(E12:E16)</f>
        <v>2672059</v>
      </c>
      <c r="F17" s="13">
        <f>SUM(F12:F16)</f>
        <v>-132953</v>
      </c>
    </row>
    <row r="18" spans="1:6" ht="48" hidden="1" customHeight="1" outlineLevel="1" x14ac:dyDescent="0.2">
      <c r="A18" s="11" t="s">
        <v>26</v>
      </c>
      <c r="B18" s="17" t="s">
        <v>30</v>
      </c>
      <c r="C18" s="17" t="s">
        <v>261</v>
      </c>
      <c r="D18" s="17" t="s">
        <v>260</v>
      </c>
      <c r="E18" s="17" t="s">
        <v>259</v>
      </c>
      <c r="F18" s="17" t="s">
        <v>258</v>
      </c>
    </row>
    <row r="19" spans="1:6" ht="32" hidden="1" customHeight="1" outlineLevel="1" x14ac:dyDescent="0.2">
      <c r="A19" s="16" t="s">
        <v>32</v>
      </c>
      <c r="B19" s="15">
        <v>-14606</v>
      </c>
      <c r="C19" s="15">
        <v>0</v>
      </c>
      <c r="D19" s="15">
        <v>-14606</v>
      </c>
      <c r="E19" s="15">
        <v>-73984</v>
      </c>
      <c r="F19" s="15">
        <v>59378</v>
      </c>
    </row>
    <row r="20" spans="1:6" ht="32" hidden="1" customHeight="1" outlineLevel="1" x14ac:dyDescent="0.2">
      <c r="A20" s="16" t="s">
        <v>257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ht="32" hidden="1" customHeight="1" outlineLevel="1" x14ac:dyDescent="0.2">
      <c r="A21" s="16" t="s">
        <v>33</v>
      </c>
      <c r="B21" s="15">
        <v>-1290</v>
      </c>
      <c r="C21" s="15">
        <v>-3000</v>
      </c>
      <c r="D21" s="15">
        <v>1710</v>
      </c>
      <c r="E21" s="15">
        <v>-2520</v>
      </c>
      <c r="F21" s="15">
        <v>1230</v>
      </c>
    </row>
    <row r="22" spans="1:6" ht="18" customHeight="1" collapsed="1" x14ac:dyDescent="0.2">
      <c r="A22" s="14" t="s">
        <v>26</v>
      </c>
      <c r="B22" s="13">
        <f>SUM(B19:B21)</f>
        <v>-15896</v>
      </c>
      <c r="C22" s="13">
        <f>SUM(C19:C21)</f>
        <v>-3000</v>
      </c>
      <c r="D22" s="13">
        <f>SUM(D19:D21)</f>
        <v>-12896</v>
      </c>
      <c r="E22" s="13">
        <f>SUM(E19:E21)</f>
        <v>-76504</v>
      </c>
      <c r="F22" s="13">
        <f>SUM(F19:F21)</f>
        <v>60608</v>
      </c>
    </row>
    <row r="23" spans="1:6" ht="48" hidden="1" customHeight="1" outlineLevel="1" x14ac:dyDescent="0.2">
      <c r="A23" s="11" t="s">
        <v>34</v>
      </c>
      <c r="B23" s="17" t="s">
        <v>38</v>
      </c>
      <c r="C23" s="17" t="s">
        <v>256</v>
      </c>
      <c r="D23" s="17" t="s">
        <v>255</v>
      </c>
      <c r="E23" s="17" t="s">
        <v>254</v>
      </c>
      <c r="F23" s="17" t="s">
        <v>253</v>
      </c>
    </row>
    <row r="24" spans="1:6" ht="32" hidden="1" customHeight="1" outlineLevel="1" x14ac:dyDescent="0.2">
      <c r="A24" s="16" t="s">
        <v>40</v>
      </c>
      <c r="B24" s="15">
        <v>31173</v>
      </c>
      <c r="C24" s="15">
        <v>0</v>
      </c>
      <c r="D24" s="15">
        <v>31173</v>
      </c>
      <c r="E24" s="15">
        <v>0</v>
      </c>
      <c r="F24" s="15">
        <v>31173</v>
      </c>
    </row>
    <row r="25" spans="1:6" ht="32" hidden="1" customHeight="1" outlineLevel="1" x14ac:dyDescent="0.2">
      <c r="A25" s="16" t="s">
        <v>252</v>
      </c>
      <c r="B25" s="15">
        <v>0</v>
      </c>
      <c r="C25" s="15">
        <v>24000</v>
      </c>
      <c r="D25" s="15">
        <v>-24000</v>
      </c>
      <c r="E25" s="15">
        <v>0</v>
      </c>
      <c r="F25" s="15">
        <v>0</v>
      </c>
    </row>
    <row r="26" spans="1:6" ht="32" hidden="1" customHeight="1" outlineLevel="1" x14ac:dyDescent="0.2">
      <c r="A26" s="16" t="s">
        <v>41</v>
      </c>
      <c r="B26" s="15">
        <v>32264</v>
      </c>
      <c r="C26" s="15">
        <v>0</v>
      </c>
      <c r="D26" s="15">
        <v>32264</v>
      </c>
      <c r="E26" s="15">
        <v>0</v>
      </c>
      <c r="F26" s="15">
        <v>32264</v>
      </c>
    </row>
    <row r="27" spans="1:6" ht="32" hidden="1" customHeight="1" outlineLevel="1" x14ac:dyDescent="0.2">
      <c r="A27" s="16" t="s">
        <v>42</v>
      </c>
      <c r="B27" s="15">
        <v>32169</v>
      </c>
      <c r="C27" s="15">
        <v>66000</v>
      </c>
      <c r="D27" s="15">
        <v>-33831</v>
      </c>
      <c r="E27" s="15">
        <v>0</v>
      </c>
      <c r="F27" s="15">
        <v>32169</v>
      </c>
    </row>
    <row r="28" spans="1:6" ht="32" hidden="1" customHeight="1" outlineLevel="1" x14ac:dyDescent="0.2">
      <c r="A28" s="16" t="s">
        <v>43</v>
      </c>
      <c r="B28" s="15">
        <v>75589</v>
      </c>
      <c r="C28" s="15">
        <v>75000</v>
      </c>
      <c r="D28" s="15">
        <v>589</v>
      </c>
      <c r="E28" s="15">
        <v>88686</v>
      </c>
      <c r="F28" s="15">
        <v>-13097</v>
      </c>
    </row>
    <row r="29" spans="1:6" ht="18" customHeight="1" collapsed="1" x14ac:dyDescent="0.2">
      <c r="A29" s="14" t="s">
        <v>34</v>
      </c>
      <c r="B29" s="13">
        <f>SUM(B24:B28)</f>
        <v>171195</v>
      </c>
      <c r="C29" s="13">
        <f>SUM(C24:C28)</f>
        <v>165000</v>
      </c>
      <c r="D29" s="13">
        <f>SUM(D24:D28)</f>
        <v>6195</v>
      </c>
      <c r="E29" s="13">
        <f>SUM(E24:E28)</f>
        <v>88686</v>
      </c>
      <c r="F29" s="13">
        <f>SUM(F24:F28)</f>
        <v>82509</v>
      </c>
    </row>
    <row r="30" spans="1:6" ht="48" hidden="1" customHeight="1" outlineLevel="1" x14ac:dyDescent="0.2">
      <c r="A30" s="11" t="s">
        <v>44</v>
      </c>
      <c r="B30" s="17" t="s">
        <v>48</v>
      </c>
      <c r="C30" s="17" t="s">
        <v>251</v>
      </c>
      <c r="D30" s="17" t="s">
        <v>250</v>
      </c>
      <c r="E30" s="17" t="s">
        <v>249</v>
      </c>
      <c r="F30" s="17" t="s">
        <v>248</v>
      </c>
    </row>
    <row r="31" spans="1:6" ht="32" hidden="1" customHeight="1" outlineLevel="1" x14ac:dyDescent="0.2">
      <c r="A31" s="16" t="s">
        <v>50</v>
      </c>
      <c r="B31" s="15">
        <v>6125</v>
      </c>
      <c r="C31" s="15">
        <v>0</v>
      </c>
      <c r="D31" s="15">
        <v>6125</v>
      </c>
      <c r="E31" s="15">
        <v>1395</v>
      </c>
      <c r="F31" s="15">
        <v>4730</v>
      </c>
    </row>
    <row r="32" spans="1:6" ht="32" hidden="1" customHeight="1" outlineLevel="1" x14ac:dyDescent="0.2">
      <c r="A32" s="16" t="s">
        <v>51</v>
      </c>
      <c r="B32" s="15">
        <v>9424</v>
      </c>
      <c r="C32" s="15">
        <v>0</v>
      </c>
      <c r="D32" s="15">
        <v>9424</v>
      </c>
      <c r="E32" s="15">
        <v>2326</v>
      </c>
      <c r="F32" s="15">
        <v>7098</v>
      </c>
    </row>
    <row r="33" spans="1:6" ht="32" hidden="1" customHeight="1" outlineLevel="1" x14ac:dyDescent="0.2">
      <c r="A33" s="16" t="s">
        <v>247</v>
      </c>
      <c r="B33" s="15">
        <v>0</v>
      </c>
      <c r="C33" s="15">
        <v>999.99599999999998</v>
      </c>
      <c r="D33" s="15">
        <v>-999.99599999999998</v>
      </c>
      <c r="E33" s="15">
        <v>0</v>
      </c>
      <c r="F33" s="15">
        <v>0</v>
      </c>
    </row>
    <row r="34" spans="1:6" ht="32" hidden="1" customHeight="1" outlineLevel="1" x14ac:dyDescent="0.2">
      <c r="A34" s="16" t="s">
        <v>52</v>
      </c>
      <c r="B34" s="15">
        <v>540</v>
      </c>
      <c r="C34" s="15">
        <v>0</v>
      </c>
      <c r="D34" s="15">
        <v>540</v>
      </c>
      <c r="E34" s="15">
        <v>720</v>
      </c>
      <c r="F34" s="15">
        <v>-180</v>
      </c>
    </row>
    <row r="35" spans="1:6" ht="32" hidden="1" customHeight="1" outlineLevel="1" x14ac:dyDescent="0.2">
      <c r="A35" s="16" t="s">
        <v>246</v>
      </c>
      <c r="B35" s="15">
        <v>0</v>
      </c>
      <c r="C35" s="15">
        <v>67000.001999999993</v>
      </c>
      <c r="D35" s="15">
        <v>-67000.001999999993</v>
      </c>
      <c r="E35" s="15">
        <v>0</v>
      </c>
      <c r="F35" s="15">
        <v>0</v>
      </c>
    </row>
    <row r="36" spans="1:6" ht="32" hidden="1" customHeight="1" outlineLevel="1" x14ac:dyDescent="0.2">
      <c r="A36" s="16" t="s">
        <v>53</v>
      </c>
      <c r="B36" s="15">
        <v>-3.6</v>
      </c>
      <c r="C36" s="15">
        <v>0</v>
      </c>
      <c r="D36" s="15">
        <v>-3.6</v>
      </c>
      <c r="E36" s="15">
        <v>5.16</v>
      </c>
      <c r="F36" s="15">
        <v>-8.76</v>
      </c>
    </row>
    <row r="37" spans="1:6" ht="32" hidden="1" customHeight="1" outlineLevel="1" x14ac:dyDescent="0.2">
      <c r="A37" s="16" t="s">
        <v>245</v>
      </c>
      <c r="B37" s="15">
        <v>0</v>
      </c>
      <c r="C37" s="15">
        <v>0</v>
      </c>
      <c r="D37" s="15">
        <v>0</v>
      </c>
      <c r="E37" s="15">
        <v>1</v>
      </c>
      <c r="F37" s="15">
        <v>-1</v>
      </c>
    </row>
    <row r="38" spans="1:6" ht="32" hidden="1" customHeight="1" outlineLevel="1" x14ac:dyDescent="0.2">
      <c r="A38" s="16" t="s">
        <v>244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ht="32" hidden="1" customHeight="1" outlineLevel="1" x14ac:dyDescent="0.2">
      <c r="A39" s="16" t="s">
        <v>243</v>
      </c>
      <c r="B39" s="15">
        <v>0</v>
      </c>
      <c r="C39" s="15">
        <v>0</v>
      </c>
      <c r="D39" s="15">
        <v>0</v>
      </c>
      <c r="E39" s="15">
        <v>6199</v>
      </c>
      <c r="F39" s="15">
        <v>-6199</v>
      </c>
    </row>
    <row r="40" spans="1:6" ht="32" hidden="1" customHeight="1" outlineLevel="1" x14ac:dyDescent="0.2">
      <c r="A40" s="16" t="s">
        <v>54</v>
      </c>
      <c r="B40" s="15">
        <v>2100</v>
      </c>
      <c r="C40" s="15">
        <v>0</v>
      </c>
      <c r="D40" s="15">
        <v>2100</v>
      </c>
      <c r="E40" s="15">
        <v>840</v>
      </c>
      <c r="F40" s="15">
        <v>1260</v>
      </c>
    </row>
    <row r="41" spans="1:6" ht="32" hidden="1" customHeight="1" outlineLevel="1" x14ac:dyDescent="0.2">
      <c r="A41" s="16" t="s">
        <v>55</v>
      </c>
      <c r="B41" s="15">
        <v>57100</v>
      </c>
      <c r="C41" s="15">
        <v>999.99599999999998</v>
      </c>
      <c r="D41" s="15">
        <v>56100.004000000001</v>
      </c>
      <c r="E41" s="15">
        <v>4259</v>
      </c>
      <c r="F41" s="15">
        <v>52841</v>
      </c>
    </row>
    <row r="42" spans="1:6" ht="32" hidden="1" customHeight="1" outlineLevel="1" x14ac:dyDescent="0.2">
      <c r="A42" s="16" t="s">
        <v>56</v>
      </c>
      <c r="B42" s="15">
        <v>59053</v>
      </c>
      <c r="C42" s="15">
        <v>54999.995999999999</v>
      </c>
      <c r="D42" s="15">
        <v>4053.0039999999999</v>
      </c>
      <c r="E42" s="15">
        <v>64868</v>
      </c>
      <c r="F42" s="15">
        <v>-5815</v>
      </c>
    </row>
    <row r="43" spans="1:6" ht="18" customHeight="1" collapsed="1" x14ac:dyDescent="0.2">
      <c r="A43" s="14" t="s">
        <v>44</v>
      </c>
      <c r="B43" s="13">
        <f>SUM(B31:B42)</f>
        <v>134338.4</v>
      </c>
      <c r="C43" s="13">
        <f>SUM(C31:C42)</f>
        <v>123999.98999999999</v>
      </c>
      <c r="D43" s="13">
        <f>SUM(D31:D42)</f>
        <v>10338.410000000011</v>
      </c>
      <c r="E43" s="13">
        <f>SUM(E31:E42)</f>
        <v>80613.16</v>
      </c>
      <c r="F43" s="13">
        <f>SUM(F31:F42)</f>
        <v>53725.24</v>
      </c>
    </row>
    <row r="44" spans="1:6" ht="40" customHeight="1" x14ac:dyDescent="0.2">
      <c r="A44" s="11" t="s">
        <v>57</v>
      </c>
      <c r="B44" s="12">
        <f>SUM(B12:B16)+SUM(B19:B21)+SUM(B24:B28)+SUM(B31:B42)</f>
        <v>2828743.4</v>
      </c>
      <c r="C44" s="12">
        <f>SUM(C12:C16)+SUM(C19:C21)+SUM(C24:C28)+SUM(C31:C42)</f>
        <v>2873999.9939999999</v>
      </c>
      <c r="D44" s="12">
        <f>SUM(D12:D16)+SUM(D19:D21)+SUM(D24:D28)+SUM(D31:D42)</f>
        <v>-45256.59399999999</v>
      </c>
      <c r="E44" s="12">
        <f>SUM(E12:E16)+SUM(E19:E21)+SUM(E24:E28)+SUM(E31:E42)</f>
        <v>2764854.16</v>
      </c>
      <c r="F44" s="12">
        <f>SUM(F12:F16)+SUM(F19:F21)+SUM(F24:F28)+SUM(F31:F42)</f>
        <v>63889.24</v>
      </c>
    </row>
    <row r="45" spans="1:6" ht="48" hidden="1" customHeight="1" outlineLevel="1" x14ac:dyDescent="0.2">
      <c r="A45" s="11" t="s">
        <v>58</v>
      </c>
      <c r="B45" s="17" t="s">
        <v>62</v>
      </c>
      <c r="C45" s="17" t="s">
        <v>242</v>
      </c>
      <c r="D45" s="17" t="s">
        <v>241</v>
      </c>
      <c r="E45" s="17" t="s">
        <v>240</v>
      </c>
      <c r="F45" s="17" t="s">
        <v>239</v>
      </c>
    </row>
    <row r="46" spans="1:6" ht="32" hidden="1" customHeight="1" outlineLevel="1" x14ac:dyDescent="0.2">
      <c r="A46" s="16" t="s">
        <v>64</v>
      </c>
      <c r="B46" s="15">
        <v>-59355.94</v>
      </c>
      <c r="C46" s="15">
        <v>0</v>
      </c>
      <c r="D46" s="15">
        <v>-59355.94</v>
      </c>
      <c r="E46" s="15">
        <v>0</v>
      </c>
      <c r="F46" s="15">
        <v>-59355.94</v>
      </c>
    </row>
    <row r="47" spans="1:6" ht="32" hidden="1" customHeight="1" outlineLevel="1" x14ac:dyDescent="0.2">
      <c r="A47" s="16" t="s">
        <v>65</v>
      </c>
      <c r="B47" s="15">
        <v>-1900</v>
      </c>
      <c r="C47" s="15">
        <v>0</v>
      </c>
      <c r="D47" s="15">
        <v>-1900</v>
      </c>
      <c r="E47" s="15">
        <v>0</v>
      </c>
      <c r="F47" s="15">
        <v>-1900</v>
      </c>
    </row>
    <row r="48" spans="1:6" ht="32" hidden="1" customHeight="1" outlineLevel="1" x14ac:dyDescent="0.2">
      <c r="A48" s="16" t="s">
        <v>66</v>
      </c>
      <c r="B48" s="15">
        <v>0</v>
      </c>
      <c r="C48" s="15">
        <v>0</v>
      </c>
      <c r="D48" s="15">
        <v>0</v>
      </c>
      <c r="E48" s="15">
        <v>-8125</v>
      </c>
      <c r="F48" s="15">
        <v>8125</v>
      </c>
    </row>
    <row r="49" spans="1:6" ht="32" hidden="1" customHeight="1" outlineLevel="1" x14ac:dyDescent="0.2">
      <c r="A49" s="16" t="s">
        <v>67</v>
      </c>
      <c r="B49" s="15">
        <v>-12141.58</v>
      </c>
      <c r="C49" s="15">
        <v>0</v>
      </c>
      <c r="D49" s="15">
        <v>-12141.58</v>
      </c>
      <c r="E49" s="15">
        <v>-20519.86</v>
      </c>
      <c r="F49" s="15">
        <v>8378.2800000000007</v>
      </c>
    </row>
    <row r="50" spans="1:6" ht="32" hidden="1" customHeight="1" outlineLevel="1" x14ac:dyDescent="0.2">
      <c r="A50" s="16" t="s">
        <v>68</v>
      </c>
      <c r="B50" s="15">
        <v>-77953.05</v>
      </c>
      <c r="C50" s="15">
        <v>0</v>
      </c>
      <c r="D50" s="15">
        <v>-77953.05</v>
      </c>
      <c r="E50" s="15">
        <v>0</v>
      </c>
      <c r="F50" s="15">
        <v>-77953.05</v>
      </c>
    </row>
    <row r="51" spans="1:6" ht="32" hidden="1" customHeight="1" outlineLevel="1" x14ac:dyDescent="0.2">
      <c r="A51" s="16" t="s">
        <v>69</v>
      </c>
      <c r="B51" s="15">
        <v>-2000</v>
      </c>
      <c r="C51" s="15">
        <v>0</v>
      </c>
      <c r="D51" s="15">
        <v>-2000</v>
      </c>
      <c r="E51" s="15">
        <v>0</v>
      </c>
      <c r="F51" s="15">
        <v>-2000</v>
      </c>
    </row>
    <row r="52" spans="1:6" ht="32" hidden="1" customHeight="1" outlineLevel="1" x14ac:dyDescent="0.2">
      <c r="A52" s="16" t="s">
        <v>70</v>
      </c>
      <c r="B52" s="15">
        <v>0</v>
      </c>
      <c r="C52" s="15">
        <v>0</v>
      </c>
      <c r="D52" s="15">
        <v>0</v>
      </c>
      <c r="E52" s="15">
        <v>-1350</v>
      </c>
      <c r="F52" s="15">
        <v>1350</v>
      </c>
    </row>
    <row r="53" spans="1:6" ht="32" hidden="1" customHeight="1" outlineLevel="1" x14ac:dyDescent="0.2">
      <c r="A53" s="16" t="s">
        <v>71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ht="32" hidden="1" customHeight="1" outlineLevel="1" x14ac:dyDescent="0.2">
      <c r="A54" s="16" t="s">
        <v>72</v>
      </c>
      <c r="B54" s="15">
        <v>-79640.509999999995</v>
      </c>
      <c r="C54" s="15">
        <v>0</v>
      </c>
      <c r="D54" s="15">
        <v>-79640.509999999995</v>
      </c>
      <c r="E54" s="15">
        <v>-27211.85</v>
      </c>
      <c r="F54" s="15">
        <v>-52428.66</v>
      </c>
    </row>
    <row r="55" spans="1:6" ht="32" hidden="1" customHeight="1" outlineLevel="1" x14ac:dyDescent="0.2">
      <c r="A55" s="16" t="s">
        <v>238</v>
      </c>
      <c r="B55" s="15">
        <v>0</v>
      </c>
      <c r="C55" s="15">
        <v>0</v>
      </c>
      <c r="D55" s="15">
        <v>0</v>
      </c>
      <c r="E55" s="15">
        <v>-2065</v>
      </c>
      <c r="F55" s="15">
        <v>2065</v>
      </c>
    </row>
    <row r="56" spans="1:6" ht="32" hidden="1" customHeight="1" outlineLevel="1" x14ac:dyDescent="0.2">
      <c r="A56" s="16" t="s">
        <v>75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ht="32" hidden="1" customHeight="1" outlineLevel="1" x14ac:dyDescent="0.2">
      <c r="A57" s="16" t="s">
        <v>237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ht="32" hidden="1" customHeight="1" outlineLevel="1" x14ac:dyDescent="0.2">
      <c r="A58" s="16" t="s">
        <v>236</v>
      </c>
      <c r="B58" s="15">
        <v>0</v>
      </c>
      <c r="C58" s="15">
        <v>-150000</v>
      </c>
      <c r="D58" s="15">
        <v>150000</v>
      </c>
      <c r="E58" s="15">
        <v>-5721.88</v>
      </c>
      <c r="F58" s="15">
        <v>5721.88</v>
      </c>
    </row>
    <row r="59" spans="1:6" ht="32" hidden="1" customHeight="1" outlineLevel="1" x14ac:dyDescent="0.2">
      <c r="A59" s="16" t="s">
        <v>76</v>
      </c>
      <c r="B59" s="15">
        <v>-3786</v>
      </c>
      <c r="C59" s="15">
        <v>0</v>
      </c>
      <c r="D59" s="15">
        <v>-3786</v>
      </c>
      <c r="E59" s="15">
        <v>-16940.71</v>
      </c>
      <c r="F59" s="15">
        <v>13154.71</v>
      </c>
    </row>
    <row r="60" spans="1:6" ht="18" customHeight="1" collapsed="1" x14ac:dyDescent="0.2">
      <c r="A60" s="14" t="s">
        <v>58</v>
      </c>
      <c r="B60" s="13">
        <f>SUM(B46:B59)</f>
        <v>-236777.08000000002</v>
      </c>
      <c r="C60" s="13">
        <f>SUM(C46:C59)</f>
        <v>-150000</v>
      </c>
      <c r="D60" s="13">
        <f>SUM(D46:D59)</f>
        <v>-86777.080000000016</v>
      </c>
      <c r="E60" s="13">
        <f>SUM(E46:E59)</f>
        <v>-81934.299999999988</v>
      </c>
      <c r="F60" s="13">
        <f>SUM(F46:F59)</f>
        <v>-154842.78</v>
      </c>
    </row>
    <row r="61" spans="1:6" ht="48" hidden="1" customHeight="1" outlineLevel="1" x14ac:dyDescent="0.2">
      <c r="A61" s="11" t="s">
        <v>78</v>
      </c>
      <c r="B61" s="17" t="s">
        <v>82</v>
      </c>
      <c r="C61" s="17" t="s">
        <v>235</v>
      </c>
      <c r="D61" s="17" t="s">
        <v>234</v>
      </c>
      <c r="E61" s="17" t="s">
        <v>233</v>
      </c>
      <c r="F61" s="17" t="s">
        <v>232</v>
      </c>
    </row>
    <row r="62" spans="1:6" ht="32" hidden="1" customHeight="1" outlineLevel="1" x14ac:dyDescent="0.2">
      <c r="A62" s="16" t="s">
        <v>85</v>
      </c>
      <c r="B62" s="15">
        <v>-24655</v>
      </c>
      <c r="C62" s="15">
        <v>0</v>
      </c>
      <c r="D62" s="15">
        <v>-24655</v>
      </c>
      <c r="E62" s="15">
        <v>-32504.959999999999</v>
      </c>
      <c r="F62" s="15">
        <v>7849.96</v>
      </c>
    </row>
    <row r="63" spans="1:6" ht="32" hidden="1" customHeight="1" outlineLevel="1" x14ac:dyDescent="0.2">
      <c r="A63" s="16" t="s">
        <v>86</v>
      </c>
      <c r="B63" s="15">
        <v>-5963982.2300000004</v>
      </c>
      <c r="C63" s="15">
        <v>-4070000</v>
      </c>
      <c r="D63" s="15">
        <v>-1893982.23</v>
      </c>
      <c r="E63" s="15">
        <v>-2150313.59</v>
      </c>
      <c r="F63" s="15">
        <v>-3813668.64</v>
      </c>
    </row>
    <row r="64" spans="1:6" ht="32" hidden="1" customHeight="1" outlineLevel="1" x14ac:dyDescent="0.2">
      <c r="A64" s="16" t="s">
        <v>231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ht="18" customHeight="1" collapsed="1" x14ac:dyDescent="0.2">
      <c r="A65" s="14" t="s">
        <v>78</v>
      </c>
      <c r="B65" s="13">
        <f>SUM(B62:B64)</f>
        <v>-5988637.2300000004</v>
      </c>
      <c r="C65" s="13">
        <f>SUM(C62:C64)</f>
        <v>-4070000</v>
      </c>
      <c r="D65" s="13">
        <f>SUM(D62:D64)</f>
        <v>-1918637.23</v>
      </c>
      <c r="E65" s="13">
        <f>SUM(E62:E64)</f>
        <v>-2182818.5499999998</v>
      </c>
      <c r="F65" s="13">
        <f>SUM(F62:F64)</f>
        <v>-3805818.68</v>
      </c>
    </row>
    <row r="66" spans="1:6" ht="48" hidden="1" customHeight="1" outlineLevel="1" x14ac:dyDescent="0.2">
      <c r="A66" s="11" t="s">
        <v>90</v>
      </c>
      <c r="B66" s="17" t="s">
        <v>94</v>
      </c>
      <c r="C66" s="17" t="s">
        <v>230</v>
      </c>
      <c r="D66" s="17" t="s">
        <v>229</v>
      </c>
      <c r="E66" s="17" t="s">
        <v>228</v>
      </c>
      <c r="F66" s="17" t="s">
        <v>227</v>
      </c>
    </row>
    <row r="67" spans="1:6" ht="32" hidden="1" customHeight="1" outlineLevel="1" x14ac:dyDescent="0.2">
      <c r="A67" s="16" t="s">
        <v>96</v>
      </c>
      <c r="B67" s="15">
        <v>-61248</v>
      </c>
      <c r="C67" s="15">
        <v>-60000</v>
      </c>
      <c r="D67" s="15">
        <v>-1248</v>
      </c>
      <c r="E67" s="15">
        <v>-59064</v>
      </c>
      <c r="F67" s="15">
        <v>-2184</v>
      </c>
    </row>
    <row r="68" spans="1:6" ht="18" customHeight="1" collapsed="1" x14ac:dyDescent="0.2">
      <c r="A68" s="14" t="s">
        <v>90</v>
      </c>
      <c r="B68" s="13">
        <f>B67</f>
        <v>-61248</v>
      </c>
      <c r="C68" s="13">
        <f>C67</f>
        <v>-60000</v>
      </c>
      <c r="D68" s="13">
        <f>D67</f>
        <v>-1248</v>
      </c>
      <c r="E68" s="13">
        <f>E67</f>
        <v>-59064</v>
      </c>
      <c r="F68" s="13">
        <f>F67</f>
        <v>-2184</v>
      </c>
    </row>
    <row r="69" spans="1:6" ht="48" hidden="1" customHeight="1" outlineLevel="1" x14ac:dyDescent="0.2">
      <c r="A69" s="11" t="s">
        <v>97</v>
      </c>
      <c r="B69" s="17" t="s">
        <v>101</v>
      </c>
      <c r="C69" s="17" t="s">
        <v>226</v>
      </c>
      <c r="D69" s="17" t="s">
        <v>225</v>
      </c>
      <c r="E69" s="17" t="s">
        <v>224</v>
      </c>
      <c r="F69" s="17" t="s">
        <v>223</v>
      </c>
    </row>
    <row r="70" spans="1:6" ht="32" hidden="1" customHeight="1" outlineLevel="1" x14ac:dyDescent="0.2">
      <c r="A70" s="16" t="s">
        <v>222</v>
      </c>
      <c r="B70" s="15">
        <v>0</v>
      </c>
      <c r="C70" s="15">
        <v>-5000.0039999999999</v>
      </c>
      <c r="D70" s="15">
        <v>5000.0039999999999</v>
      </c>
      <c r="E70" s="15">
        <v>0</v>
      </c>
      <c r="F70" s="15">
        <v>0</v>
      </c>
    </row>
    <row r="71" spans="1:6" ht="32" hidden="1" customHeight="1" outlineLevel="1" x14ac:dyDescent="0.2">
      <c r="A71" s="16" t="s">
        <v>104</v>
      </c>
      <c r="B71" s="15">
        <v>-4687.7299999999996</v>
      </c>
      <c r="C71" s="15">
        <v>-24999.995999999999</v>
      </c>
      <c r="D71" s="15">
        <v>20312.266</v>
      </c>
      <c r="E71" s="15">
        <v>-71912.759999999995</v>
      </c>
      <c r="F71" s="15">
        <v>67225.03</v>
      </c>
    </row>
    <row r="72" spans="1:6" ht="32" hidden="1" customHeight="1" outlineLevel="1" x14ac:dyDescent="0.2">
      <c r="A72" s="16" t="s">
        <v>105</v>
      </c>
      <c r="B72" s="15">
        <v>-43123.76</v>
      </c>
      <c r="C72" s="15">
        <v>-54000</v>
      </c>
      <c r="D72" s="15">
        <v>10876.24</v>
      </c>
      <c r="E72" s="15">
        <v>-47618.06</v>
      </c>
      <c r="F72" s="15">
        <v>4494.3</v>
      </c>
    </row>
    <row r="73" spans="1:6" ht="32" hidden="1" customHeight="1" outlineLevel="1" x14ac:dyDescent="0.2">
      <c r="A73" s="16" t="s">
        <v>106</v>
      </c>
      <c r="B73" s="15">
        <v>-43425</v>
      </c>
      <c r="C73" s="15">
        <v>-48999.995999999999</v>
      </c>
      <c r="D73" s="15">
        <v>5574.9960000000001</v>
      </c>
      <c r="E73" s="15">
        <v>-42197.5</v>
      </c>
      <c r="F73" s="15">
        <v>-1227.5</v>
      </c>
    </row>
    <row r="74" spans="1:6" ht="32" hidden="1" customHeight="1" outlineLevel="1" x14ac:dyDescent="0.2">
      <c r="A74" s="16" t="s">
        <v>107</v>
      </c>
      <c r="B74" s="15">
        <v>-18170</v>
      </c>
      <c r="C74" s="15">
        <v>-2000.0039999999999</v>
      </c>
      <c r="D74" s="15">
        <v>-16169.995999999999</v>
      </c>
      <c r="E74" s="15">
        <v>-1295</v>
      </c>
      <c r="F74" s="15">
        <v>-16875</v>
      </c>
    </row>
    <row r="75" spans="1:6" ht="32" hidden="1" customHeight="1" outlineLevel="1" x14ac:dyDescent="0.2">
      <c r="A75" s="16" t="s">
        <v>109</v>
      </c>
      <c r="B75" s="15">
        <v>-4735.9399999999996</v>
      </c>
      <c r="C75" s="15">
        <v>-5000.0039999999999</v>
      </c>
      <c r="D75" s="15">
        <v>264.06400000000002</v>
      </c>
      <c r="E75" s="15">
        <v>-4609.0600000000004</v>
      </c>
      <c r="F75" s="15">
        <v>-126.88</v>
      </c>
    </row>
    <row r="76" spans="1:6" ht="32" hidden="1" customHeight="1" outlineLevel="1" x14ac:dyDescent="0.2">
      <c r="A76" s="16" t="s">
        <v>110</v>
      </c>
      <c r="B76" s="15">
        <v>-12860.93</v>
      </c>
      <c r="C76" s="15">
        <v>-51000</v>
      </c>
      <c r="D76" s="15">
        <v>38139.07</v>
      </c>
      <c r="E76" s="15">
        <v>-11882</v>
      </c>
      <c r="F76" s="15">
        <v>-978.93</v>
      </c>
    </row>
    <row r="77" spans="1:6" ht="32" hidden="1" customHeight="1" outlineLevel="1" x14ac:dyDescent="0.2">
      <c r="A77" s="16" t="s">
        <v>111</v>
      </c>
      <c r="B77" s="15">
        <v>-181202.31</v>
      </c>
      <c r="C77" s="15">
        <v>-189000</v>
      </c>
      <c r="D77" s="15">
        <v>7797.69</v>
      </c>
      <c r="E77" s="15">
        <v>-88176.09</v>
      </c>
      <c r="F77" s="15">
        <v>-93026.22</v>
      </c>
    </row>
    <row r="78" spans="1:6" ht="32" hidden="1" customHeight="1" outlineLevel="1" x14ac:dyDescent="0.2">
      <c r="A78" s="16" t="s">
        <v>221</v>
      </c>
      <c r="B78" s="15">
        <v>0</v>
      </c>
      <c r="C78" s="15">
        <v>0</v>
      </c>
      <c r="D78" s="15">
        <v>0</v>
      </c>
      <c r="E78" s="15">
        <v>-1640</v>
      </c>
      <c r="F78" s="15">
        <v>1640</v>
      </c>
    </row>
    <row r="79" spans="1:6" ht="32" hidden="1" customHeight="1" outlineLevel="1" x14ac:dyDescent="0.2">
      <c r="A79" s="16" t="s">
        <v>112</v>
      </c>
      <c r="B79" s="15">
        <v>-328277.23</v>
      </c>
      <c r="C79" s="15">
        <v>-369000</v>
      </c>
      <c r="D79" s="15">
        <v>40722.769999999997</v>
      </c>
      <c r="E79" s="15">
        <v>-346629.19</v>
      </c>
      <c r="F79" s="15">
        <v>18351.96</v>
      </c>
    </row>
    <row r="80" spans="1:6" ht="32" hidden="1" customHeight="1" outlineLevel="1" x14ac:dyDescent="0.2">
      <c r="A80" s="16" t="s">
        <v>113</v>
      </c>
      <c r="B80" s="15">
        <v>-56084.84</v>
      </c>
      <c r="C80" s="15">
        <v>-96000</v>
      </c>
      <c r="D80" s="15">
        <v>39915.160000000003</v>
      </c>
      <c r="E80" s="15">
        <v>-94157.71</v>
      </c>
      <c r="F80" s="15">
        <v>38072.870000000003</v>
      </c>
    </row>
    <row r="81" spans="1:6" ht="32" hidden="1" customHeight="1" outlineLevel="1" x14ac:dyDescent="0.2">
      <c r="A81" s="16" t="s">
        <v>114</v>
      </c>
      <c r="B81" s="15">
        <v>-51781</v>
      </c>
      <c r="C81" s="15">
        <v>-54999.995999999999</v>
      </c>
      <c r="D81" s="15">
        <v>3218.9960000000001</v>
      </c>
      <c r="E81" s="15">
        <v>-55520.56</v>
      </c>
      <c r="F81" s="15">
        <v>3739.56</v>
      </c>
    </row>
    <row r="82" spans="1:6" ht="32" hidden="1" customHeight="1" outlineLevel="1" x14ac:dyDescent="0.2">
      <c r="A82" s="16" t="s">
        <v>115</v>
      </c>
      <c r="B82" s="15">
        <v>-45392</v>
      </c>
      <c r="C82" s="15">
        <v>-54000</v>
      </c>
      <c r="D82" s="15">
        <v>8608</v>
      </c>
      <c r="E82" s="15">
        <v>-44495</v>
      </c>
      <c r="F82" s="15">
        <v>-897</v>
      </c>
    </row>
    <row r="83" spans="1:6" ht="32" hidden="1" customHeight="1" outlineLevel="1" x14ac:dyDescent="0.2">
      <c r="A83" s="16" t="s">
        <v>116</v>
      </c>
      <c r="B83" s="15">
        <v>-5000</v>
      </c>
      <c r="C83" s="15">
        <v>-5000.0039999999999</v>
      </c>
      <c r="D83" s="15">
        <v>4.0000000000000001E-3</v>
      </c>
      <c r="E83" s="15">
        <v>-5000</v>
      </c>
      <c r="F83" s="15">
        <v>0</v>
      </c>
    </row>
    <row r="84" spans="1:6" ht="32" hidden="1" customHeight="1" outlineLevel="1" x14ac:dyDescent="0.2">
      <c r="A84" s="16" t="s">
        <v>117</v>
      </c>
      <c r="B84" s="15">
        <v>-106991.97</v>
      </c>
      <c r="C84" s="15">
        <v>-86000.005000000005</v>
      </c>
      <c r="D84" s="15">
        <v>-20991.965</v>
      </c>
      <c r="E84" s="15">
        <v>-81287.06</v>
      </c>
      <c r="F84" s="15">
        <v>-25704.91</v>
      </c>
    </row>
    <row r="85" spans="1:6" ht="32" hidden="1" customHeight="1" outlineLevel="1" x14ac:dyDescent="0.2">
      <c r="A85" s="16" t="s">
        <v>119</v>
      </c>
      <c r="B85" s="15">
        <v>-5880</v>
      </c>
      <c r="C85" s="15">
        <v>0</v>
      </c>
      <c r="D85" s="15">
        <v>-5880</v>
      </c>
      <c r="E85" s="15">
        <v>-10625</v>
      </c>
      <c r="F85" s="15">
        <v>4745</v>
      </c>
    </row>
    <row r="86" spans="1:6" ht="32" hidden="1" customHeight="1" outlineLevel="1" x14ac:dyDescent="0.2">
      <c r="A86" s="16" t="s">
        <v>120</v>
      </c>
      <c r="B86" s="15">
        <v>-1412.45</v>
      </c>
      <c r="C86" s="15">
        <v>-3000</v>
      </c>
      <c r="D86" s="15">
        <v>1587.55</v>
      </c>
      <c r="E86" s="15">
        <v>-5629.9</v>
      </c>
      <c r="F86" s="15">
        <v>4217.45</v>
      </c>
    </row>
    <row r="87" spans="1:6" ht="32" hidden="1" customHeight="1" outlineLevel="1" x14ac:dyDescent="0.2">
      <c r="A87" s="16" t="s">
        <v>121</v>
      </c>
      <c r="B87" s="15">
        <v>-6255.96</v>
      </c>
      <c r="C87" s="15">
        <v>-5000.0039999999999</v>
      </c>
      <c r="D87" s="15">
        <v>-1255.9559999999999</v>
      </c>
      <c r="E87" s="15">
        <v>-3614.6</v>
      </c>
      <c r="F87" s="15">
        <v>-2641.36</v>
      </c>
    </row>
    <row r="88" spans="1:6" ht="32" hidden="1" customHeight="1" outlineLevel="1" x14ac:dyDescent="0.2">
      <c r="A88" s="16" t="s">
        <v>122</v>
      </c>
      <c r="B88" s="15">
        <v>-119531.56</v>
      </c>
      <c r="C88" s="15">
        <v>-105000</v>
      </c>
      <c r="D88" s="15">
        <v>-14531.56</v>
      </c>
      <c r="E88" s="15">
        <v>-129533.14</v>
      </c>
      <c r="F88" s="15">
        <v>10001.58</v>
      </c>
    </row>
    <row r="89" spans="1:6" ht="32" hidden="1" customHeight="1" outlineLevel="1" x14ac:dyDescent="0.2">
      <c r="A89" s="16" t="s">
        <v>123</v>
      </c>
      <c r="B89" s="15">
        <v>-12222.95</v>
      </c>
      <c r="C89" s="15">
        <v>-9999.9959999999992</v>
      </c>
      <c r="D89" s="15">
        <v>-2222.9540000000002</v>
      </c>
      <c r="E89" s="15">
        <v>-8689.75</v>
      </c>
      <c r="F89" s="15">
        <v>-3533.2</v>
      </c>
    </row>
    <row r="90" spans="1:6" ht="18" customHeight="1" collapsed="1" x14ac:dyDescent="0.2">
      <c r="A90" s="14" t="s">
        <v>97</v>
      </c>
      <c r="B90" s="13">
        <f>SUM(B70:B89)</f>
        <v>-1047035.6299999999</v>
      </c>
      <c r="C90" s="13">
        <f>SUM(C70:C89)</f>
        <v>-1168000.0090000001</v>
      </c>
      <c r="D90" s="13">
        <f>SUM(D70:D89)</f>
        <v>120964.37899999999</v>
      </c>
      <c r="E90" s="13">
        <f>SUM(E70:E89)</f>
        <v>-1054512.3799999999</v>
      </c>
      <c r="F90" s="13">
        <f>SUM(F70:F89)</f>
        <v>7476.7500000000064</v>
      </c>
    </row>
    <row r="91" spans="1:6" ht="48" hidden="1" customHeight="1" outlineLevel="1" x14ac:dyDescent="0.2">
      <c r="A91" s="11" t="s">
        <v>124</v>
      </c>
      <c r="B91" s="17" t="s">
        <v>128</v>
      </c>
      <c r="C91" s="17" t="s">
        <v>220</v>
      </c>
      <c r="D91" s="17" t="s">
        <v>219</v>
      </c>
      <c r="E91" s="17" t="s">
        <v>218</v>
      </c>
      <c r="F91" s="17" t="s">
        <v>217</v>
      </c>
    </row>
    <row r="92" spans="1:6" ht="32" hidden="1" customHeight="1" outlineLevel="1" x14ac:dyDescent="0.2">
      <c r="A92" s="16" t="s">
        <v>216</v>
      </c>
      <c r="B92" s="15">
        <v>0</v>
      </c>
      <c r="C92" s="15">
        <v>-2000.0039999999999</v>
      </c>
      <c r="D92" s="15">
        <v>2000.0039999999999</v>
      </c>
      <c r="E92" s="15">
        <v>0</v>
      </c>
      <c r="F92" s="15">
        <v>0</v>
      </c>
    </row>
    <row r="93" spans="1:6" ht="32" hidden="1" customHeight="1" outlineLevel="1" x14ac:dyDescent="0.2">
      <c r="A93" s="16" t="s">
        <v>215</v>
      </c>
      <c r="B93" s="15">
        <v>0</v>
      </c>
      <c r="C93" s="15">
        <v>0</v>
      </c>
      <c r="D93" s="15">
        <v>0</v>
      </c>
      <c r="E93" s="15">
        <v>-667.3</v>
      </c>
      <c r="F93" s="15">
        <v>667.3</v>
      </c>
    </row>
    <row r="94" spans="1:6" ht="32" hidden="1" customHeight="1" outlineLevel="1" x14ac:dyDescent="0.2">
      <c r="A94" s="16" t="s">
        <v>214</v>
      </c>
      <c r="B94" s="15">
        <v>0</v>
      </c>
      <c r="C94" s="15">
        <v>0</v>
      </c>
      <c r="D94" s="15">
        <v>0</v>
      </c>
      <c r="E94" s="15">
        <v>-100</v>
      </c>
      <c r="F94" s="15">
        <v>100</v>
      </c>
    </row>
    <row r="95" spans="1:6" ht="32" hidden="1" customHeight="1" outlineLevel="1" x14ac:dyDescent="0.2">
      <c r="A95" s="16" t="s">
        <v>130</v>
      </c>
      <c r="B95" s="15">
        <v>-2325</v>
      </c>
      <c r="C95" s="15">
        <v>0</v>
      </c>
      <c r="D95" s="15">
        <v>-2325</v>
      </c>
      <c r="E95" s="15">
        <v>-2025</v>
      </c>
      <c r="F95" s="15">
        <v>-300</v>
      </c>
    </row>
    <row r="96" spans="1:6" ht="32" hidden="1" customHeight="1" outlineLevel="1" x14ac:dyDescent="0.2">
      <c r="A96" s="16" t="s">
        <v>131</v>
      </c>
      <c r="B96" s="15">
        <v>-5676</v>
      </c>
      <c r="C96" s="15">
        <v>0</v>
      </c>
      <c r="D96" s="15">
        <v>-5676</v>
      </c>
      <c r="E96" s="15">
        <v>-2790</v>
      </c>
      <c r="F96" s="15">
        <v>-2886</v>
      </c>
    </row>
    <row r="97" spans="1:6" ht="32" hidden="1" customHeight="1" outlineLevel="1" x14ac:dyDescent="0.2">
      <c r="A97" s="16" t="s">
        <v>132</v>
      </c>
      <c r="B97" s="15">
        <v>-8261</v>
      </c>
      <c r="C97" s="15">
        <v>0</v>
      </c>
      <c r="D97" s="15">
        <v>-8261</v>
      </c>
      <c r="E97" s="15">
        <v>-3489</v>
      </c>
      <c r="F97" s="15">
        <v>-4772</v>
      </c>
    </row>
    <row r="98" spans="1:6" ht="32" hidden="1" customHeight="1" outlineLevel="1" x14ac:dyDescent="0.2">
      <c r="A98" s="16" t="s">
        <v>133</v>
      </c>
      <c r="B98" s="15">
        <v>-2100</v>
      </c>
      <c r="C98" s="15">
        <v>0</v>
      </c>
      <c r="D98" s="15">
        <v>-2100</v>
      </c>
      <c r="E98" s="15">
        <v>-3300</v>
      </c>
      <c r="F98" s="15">
        <v>1200</v>
      </c>
    </row>
    <row r="99" spans="1:6" ht="32" hidden="1" customHeight="1" outlineLevel="1" x14ac:dyDescent="0.2">
      <c r="A99" s="16" t="s">
        <v>134</v>
      </c>
      <c r="B99" s="15">
        <v>-2832.3</v>
      </c>
      <c r="C99" s="15">
        <v>-2000.0039999999999</v>
      </c>
      <c r="D99" s="15">
        <v>-832.29600000000005</v>
      </c>
      <c r="E99" s="15">
        <v>-741.6</v>
      </c>
      <c r="F99" s="15">
        <v>-2090.6999999999998</v>
      </c>
    </row>
    <row r="100" spans="1:6" ht="32" hidden="1" customHeight="1" outlineLevel="1" x14ac:dyDescent="0.2">
      <c r="A100" s="16" t="s">
        <v>135</v>
      </c>
      <c r="B100" s="15">
        <v>-4062.5</v>
      </c>
      <c r="C100" s="15">
        <v>-3000</v>
      </c>
      <c r="D100" s="15">
        <v>-1062.5</v>
      </c>
      <c r="E100" s="15">
        <v>-3375</v>
      </c>
      <c r="F100" s="15">
        <v>-687.5</v>
      </c>
    </row>
    <row r="101" spans="1:6" ht="32" hidden="1" customHeight="1" outlineLevel="1" x14ac:dyDescent="0.2">
      <c r="A101" s="16" t="s">
        <v>136</v>
      </c>
      <c r="B101" s="15">
        <v>-1117.3499999999999</v>
      </c>
      <c r="C101" s="15">
        <v>-2000.0039999999999</v>
      </c>
      <c r="D101" s="15">
        <v>882.654</v>
      </c>
      <c r="E101" s="15">
        <v>-1538.16</v>
      </c>
      <c r="F101" s="15">
        <v>420.81</v>
      </c>
    </row>
    <row r="102" spans="1:6" ht="32" hidden="1" customHeight="1" outlineLevel="1" x14ac:dyDescent="0.2">
      <c r="A102" s="16" t="s">
        <v>137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</row>
    <row r="103" spans="1:6" ht="32" hidden="1" customHeight="1" outlineLevel="1" x14ac:dyDescent="0.2">
      <c r="A103" s="16" t="s">
        <v>138</v>
      </c>
      <c r="B103" s="15">
        <v>-447</v>
      </c>
      <c r="C103" s="15">
        <v>-500.00400000000002</v>
      </c>
      <c r="D103" s="15">
        <v>53.003999999999998</v>
      </c>
      <c r="E103" s="15">
        <v>-1075</v>
      </c>
      <c r="F103" s="15">
        <v>628</v>
      </c>
    </row>
    <row r="104" spans="1:6" ht="32" hidden="1" customHeight="1" outlineLevel="1" x14ac:dyDescent="0.2">
      <c r="A104" s="16" t="s">
        <v>139</v>
      </c>
      <c r="B104" s="15">
        <v>-24118</v>
      </c>
      <c r="C104" s="15">
        <v>0</v>
      </c>
      <c r="D104" s="15">
        <v>-24118</v>
      </c>
      <c r="E104" s="15">
        <v>0</v>
      </c>
      <c r="F104" s="15">
        <v>-24118</v>
      </c>
    </row>
    <row r="105" spans="1:6" ht="32" hidden="1" customHeight="1" outlineLevel="1" x14ac:dyDescent="0.2">
      <c r="A105" s="16" t="s">
        <v>141</v>
      </c>
      <c r="B105" s="15">
        <v>-16000</v>
      </c>
      <c r="C105" s="15">
        <v>-15000</v>
      </c>
      <c r="D105" s="15">
        <v>-1000</v>
      </c>
      <c r="E105" s="15">
        <v>-15000</v>
      </c>
      <c r="F105" s="15">
        <v>-1000</v>
      </c>
    </row>
    <row r="106" spans="1:6" ht="32" hidden="1" customHeight="1" outlineLevel="1" x14ac:dyDescent="0.2">
      <c r="A106" s="16" t="s">
        <v>142</v>
      </c>
      <c r="B106" s="15">
        <v>-42516.88</v>
      </c>
      <c r="C106" s="15">
        <v>0</v>
      </c>
      <c r="D106" s="15">
        <v>-42516.88</v>
      </c>
      <c r="E106" s="15">
        <v>0</v>
      </c>
      <c r="F106" s="15">
        <v>-42516.88</v>
      </c>
    </row>
    <row r="107" spans="1:6" ht="32" hidden="1" customHeight="1" outlineLevel="1" x14ac:dyDescent="0.2">
      <c r="A107" s="16" t="s">
        <v>143</v>
      </c>
      <c r="B107" s="15">
        <v>-3133.21</v>
      </c>
      <c r="C107" s="15">
        <v>-3000</v>
      </c>
      <c r="D107" s="15">
        <v>-133.21</v>
      </c>
      <c r="E107" s="15">
        <v>-3099</v>
      </c>
      <c r="F107" s="15">
        <v>-34.21</v>
      </c>
    </row>
    <row r="108" spans="1:6" ht="32" hidden="1" customHeight="1" outlineLevel="1" x14ac:dyDescent="0.2">
      <c r="A108" s="16" t="s">
        <v>213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</row>
    <row r="109" spans="1:6" ht="32" hidden="1" customHeight="1" outlineLevel="1" x14ac:dyDescent="0.2">
      <c r="A109" s="16" t="s">
        <v>144</v>
      </c>
      <c r="B109" s="15">
        <v>-1441</v>
      </c>
      <c r="C109" s="15">
        <v>-500.00400000000002</v>
      </c>
      <c r="D109" s="15">
        <v>-940.99599999999998</v>
      </c>
      <c r="E109" s="15">
        <v>-3135</v>
      </c>
      <c r="F109" s="15">
        <v>1694</v>
      </c>
    </row>
    <row r="110" spans="1:6" ht="32" hidden="1" customHeight="1" outlineLevel="1" x14ac:dyDescent="0.2">
      <c r="A110" s="16" t="s">
        <v>145</v>
      </c>
      <c r="B110" s="15">
        <v>-5708</v>
      </c>
      <c r="C110" s="15">
        <v>-5000.0039999999999</v>
      </c>
      <c r="D110" s="15">
        <v>-707.99599999999998</v>
      </c>
      <c r="E110" s="15">
        <v>-5742</v>
      </c>
      <c r="F110" s="15">
        <v>34</v>
      </c>
    </row>
    <row r="111" spans="1:6" ht="32" hidden="1" customHeight="1" outlineLevel="1" x14ac:dyDescent="0.2">
      <c r="A111" s="16" t="s">
        <v>146</v>
      </c>
      <c r="B111" s="15">
        <v>11762</v>
      </c>
      <c r="C111" s="15">
        <v>0</v>
      </c>
      <c r="D111" s="15">
        <v>11762</v>
      </c>
      <c r="E111" s="15">
        <v>520</v>
      </c>
      <c r="F111" s="15">
        <v>11242</v>
      </c>
    </row>
    <row r="112" spans="1:6" ht="32" hidden="1" customHeight="1" outlineLevel="1" x14ac:dyDescent="0.2">
      <c r="A112" s="16" t="s">
        <v>147</v>
      </c>
      <c r="B112" s="15">
        <v>-11762</v>
      </c>
      <c r="C112" s="15">
        <v>0</v>
      </c>
      <c r="D112" s="15">
        <v>-11762</v>
      </c>
      <c r="E112" s="15">
        <v>-520</v>
      </c>
      <c r="F112" s="15">
        <v>-11242</v>
      </c>
    </row>
    <row r="113" spans="1:6" ht="18" customHeight="1" collapsed="1" x14ac:dyDescent="0.2">
      <c r="A113" s="14" t="s">
        <v>124</v>
      </c>
      <c r="B113" s="13">
        <f>SUM(B92:B112)</f>
        <v>-119738.24000000001</v>
      </c>
      <c r="C113" s="13">
        <f>SUM(C92:C112)</f>
        <v>-33000.023999999998</v>
      </c>
      <c r="D113" s="13">
        <f>SUM(D92:D112)</f>
        <v>-86738.216</v>
      </c>
      <c r="E113" s="13">
        <f>SUM(E92:E112)</f>
        <v>-46077.06</v>
      </c>
      <c r="F113" s="13">
        <f>SUM(F92:F112)</f>
        <v>-73661.180000000008</v>
      </c>
    </row>
    <row r="114" spans="1:6" ht="48" hidden="1" customHeight="1" outlineLevel="1" x14ac:dyDescent="0.2">
      <c r="A114" s="11" t="s">
        <v>148</v>
      </c>
      <c r="B114" s="17" t="s">
        <v>212</v>
      </c>
      <c r="C114" s="17" t="s">
        <v>211</v>
      </c>
      <c r="D114" s="17" t="s">
        <v>210</v>
      </c>
      <c r="E114" s="17" t="s">
        <v>209</v>
      </c>
      <c r="F114" s="17" t="s">
        <v>208</v>
      </c>
    </row>
    <row r="115" spans="1:6" ht="32" hidden="1" customHeight="1" outlineLevel="1" x14ac:dyDescent="0.2">
      <c r="A115" s="16" t="s">
        <v>151</v>
      </c>
      <c r="B115" s="15">
        <v>-118250</v>
      </c>
      <c r="C115" s="15">
        <v>-117999.996</v>
      </c>
      <c r="D115" s="15">
        <v>-250.00399999999999</v>
      </c>
      <c r="E115" s="15">
        <v>-116250.04</v>
      </c>
      <c r="F115" s="15">
        <v>-1999.96</v>
      </c>
    </row>
    <row r="116" spans="1:6" ht="32" hidden="1" customHeight="1" outlineLevel="1" x14ac:dyDescent="0.2">
      <c r="A116" s="16" t="s">
        <v>152</v>
      </c>
      <c r="B116" s="15">
        <v>-458.8</v>
      </c>
      <c r="C116" s="15">
        <v>0</v>
      </c>
      <c r="D116" s="15">
        <v>-458.8</v>
      </c>
      <c r="E116" s="15">
        <v>-1092.55</v>
      </c>
      <c r="F116" s="15">
        <v>633.75</v>
      </c>
    </row>
    <row r="117" spans="1:6" ht="32" hidden="1" customHeight="1" outlineLevel="1" x14ac:dyDescent="0.2">
      <c r="A117" s="16" t="s">
        <v>153</v>
      </c>
      <c r="B117" s="15">
        <v>-62</v>
      </c>
      <c r="C117" s="15">
        <v>0</v>
      </c>
      <c r="D117" s="15">
        <v>-62</v>
      </c>
      <c r="E117" s="15">
        <v>-199.45</v>
      </c>
      <c r="F117" s="15">
        <v>137.44999999999999</v>
      </c>
    </row>
    <row r="118" spans="1:6" ht="32" hidden="1" customHeight="1" outlineLevel="1" x14ac:dyDescent="0.2">
      <c r="A118" s="16" t="s">
        <v>155</v>
      </c>
      <c r="B118" s="15">
        <v>-35000</v>
      </c>
      <c r="C118" s="15">
        <v>-27999.995999999999</v>
      </c>
      <c r="D118" s="15">
        <v>-7000.0039999999999</v>
      </c>
      <c r="E118" s="15">
        <v>-20850.32</v>
      </c>
      <c r="F118" s="15">
        <v>-14149.68</v>
      </c>
    </row>
    <row r="119" spans="1:6" ht="32" hidden="1" customHeight="1" outlineLevel="1" x14ac:dyDescent="0.2">
      <c r="A119" s="16" t="s">
        <v>156</v>
      </c>
      <c r="B119" s="15">
        <v>-519</v>
      </c>
      <c r="C119" s="15">
        <v>0</v>
      </c>
      <c r="D119" s="15">
        <v>-519</v>
      </c>
      <c r="E119" s="15">
        <v>0</v>
      </c>
      <c r="F119" s="15">
        <v>-519</v>
      </c>
    </row>
    <row r="120" spans="1:6" ht="18" customHeight="1" collapsed="1" x14ac:dyDescent="0.2">
      <c r="A120" s="14" t="s">
        <v>148</v>
      </c>
      <c r="B120" s="13">
        <f>SUM(B115:B119)</f>
        <v>-154289.79999999999</v>
      </c>
      <c r="C120" s="13">
        <f>SUM(C115:C119)</f>
        <v>-145999.992</v>
      </c>
      <c r="D120" s="13">
        <f>SUM(D115:D119)</f>
        <v>-8289.8080000000009</v>
      </c>
      <c r="E120" s="13">
        <f>SUM(E115:E119)</f>
        <v>-138392.35999999999</v>
      </c>
      <c r="F120" s="13">
        <f>SUM(F115:F119)</f>
        <v>-15897.44</v>
      </c>
    </row>
    <row r="121" spans="1:6" ht="48" hidden="1" customHeight="1" outlineLevel="1" x14ac:dyDescent="0.2">
      <c r="A121" s="11" t="s">
        <v>157</v>
      </c>
      <c r="B121" s="17" t="s">
        <v>161</v>
      </c>
      <c r="C121" s="17" t="s">
        <v>207</v>
      </c>
      <c r="D121" s="17" t="s">
        <v>206</v>
      </c>
      <c r="E121" s="17" t="s">
        <v>205</v>
      </c>
      <c r="F121" s="17" t="s">
        <v>204</v>
      </c>
    </row>
    <row r="122" spans="1:6" ht="32" hidden="1" customHeight="1" outlineLevel="1" x14ac:dyDescent="0.2">
      <c r="A122" s="16" t="s">
        <v>163</v>
      </c>
      <c r="B122" s="15">
        <v>-222847.05</v>
      </c>
      <c r="C122" s="15">
        <v>-222910.8</v>
      </c>
      <c r="D122" s="15">
        <v>63.75</v>
      </c>
      <c r="E122" s="15">
        <v>-222847.05</v>
      </c>
      <c r="F122" s="15">
        <v>0</v>
      </c>
    </row>
    <row r="123" spans="1:6" ht="32" hidden="1" customHeight="1" outlineLevel="1" x14ac:dyDescent="0.2">
      <c r="A123" s="16" t="s">
        <v>164</v>
      </c>
      <c r="B123" s="15">
        <v>-281776.52</v>
      </c>
      <c r="C123" s="15">
        <v>-280122</v>
      </c>
      <c r="D123" s="15">
        <v>-1654.52</v>
      </c>
      <c r="E123" s="15">
        <v>-272158.52</v>
      </c>
      <c r="F123" s="15">
        <v>-9618</v>
      </c>
    </row>
    <row r="124" spans="1:6" ht="32" hidden="1" customHeight="1" outlineLevel="1" x14ac:dyDescent="0.2">
      <c r="A124" s="16" t="s">
        <v>203</v>
      </c>
      <c r="B124" s="15">
        <v>0</v>
      </c>
      <c r="C124" s="15">
        <v>-2499.9960000000001</v>
      </c>
      <c r="D124" s="15">
        <v>2499.9960000000001</v>
      </c>
      <c r="E124" s="15">
        <v>0</v>
      </c>
      <c r="F124" s="15">
        <v>0</v>
      </c>
    </row>
    <row r="125" spans="1:6" ht="32" hidden="1" customHeight="1" outlineLevel="1" x14ac:dyDescent="0.2">
      <c r="A125" s="16" t="s">
        <v>165</v>
      </c>
      <c r="B125" s="15">
        <v>-13029.19</v>
      </c>
      <c r="C125" s="15">
        <v>-3363.36</v>
      </c>
      <c r="D125" s="15">
        <v>-9665.83</v>
      </c>
      <c r="E125" s="15">
        <v>-13029.1</v>
      </c>
      <c r="F125" s="15">
        <v>-0.09</v>
      </c>
    </row>
    <row r="126" spans="1:6" ht="18" customHeight="1" collapsed="1" x14ac:dyDescent="0.2">
      <c r="A126" s="14" t="s">
        <v>157</v>
      </c>
      <c r="B126" s="13">
        <f>SUM(B122:B125)</f>
        <v>-517652.76</v>
      </c>
      <c r="C126" s="13">
        <f>SUM(C122:C125)</f>
        <v>-508896.15599999996</v>
      </c>
      <c r="D126" s="13">
        <f>SUM(D122:D125)</f>
        <v>-8756.6039999999994</v>
      </c>
      <c r="E126" s="13">
        <f>SUM(E122:E125)</f>
        <v>-508034.67</v>
      </c>
      <c r="F126" s="13">
        <f>SUM(F122:F125)</f>
        <v>-9618.09</v>
      </c>
    </row>
    <row r="127" spans="1:6" ht="40" customHeight="1" x14ac:dyDescent="0.2">
      <c r="A127" s="11" t="s">
        <v>166</v>
      </c>
      <c r="B127" s="12">
        <f>SUM(B46:B59)+SUM(B62:B64)+B67+SUM(B70:B89)+SUM(B92:B112)+SUM(B115:B119)+SUM(B122:B125)</f>
        <v>-8125378.7400000002</v>
      </c>
      <c r="C127" s="12">
        <f>SUM(C46:C59)+SUM(C62:C64)+C67+SUM(C70:C89)+SUM(C92:C112)+SUM(C115:C119)+SUM(C122:C125)</f>
        <v>-6135896.1809999999</v>
      </c>
      <c r="D127" s="12">
        <f>SUM(D46:D59)+SUM(D62:D64)+D67+SUM(D70:D89)+SUM(D92:D112)+SUM(D115:D119)+SUM(D122:D125)</f>
        <v>-1989482.5590000001</v>
      </c>
      <c r="E127" s="12">
        <f>SUM(E46:E59)+SUM(E62:E64)+E67+SUM(E70:E89)+SUM(E92:E112)+SUM(E115:E119)+SUM(E122:E125)</f>
        <v>-4070833.3199999994</v>
      </c>
      <c r="F127" s="12">
        <f>SUM(F46:F59)+SUM(F62:F64)+F67+SUM(F70:F89)+SUM(F92:F112)+SUM(F115:F119)+SUM(F122:F125)</f>
        <v>-4054545.42</v>
      </c>
    </row>
    <row r="128" spans="1:6" ht="40" customHeight="1" x14ac:dyDescent="0.2">
      <c r="A128" s="11" t="s">
        <v>167</v>
      </c>
      <c r="B128" s="12">
        <f>SUM(B12:B16)+SUM(B19:B21)+SUM(B24:B28)+SUM(B31:B42)+SUM(B46:B59)+SUM(B62:B64)+B67+SUM(B70:B89)+SUM(B92:B112)+SUM(B115:B119)+SUM(B122:B125)</f>
        <v>-5296635.3400000008</v>
      </c>
      <c r="C128" s="12">
        <f>SUM(C12:C16)+SUM(C19:C21)+SUM(C24:C28)+SUM(C31:C42)+SUM(C46:C59)+SUM(C62:C64)+C67+SUM(C70:C89)+SUM(C92:C112)+SUM(C115:C119)+SUM(C122:C125)</f>
        <v>-3261896.1870000004</v>
      </c>
      <c r="D128" s="12">
        <f>SUM(D12:D16)+SUM(D19:D21)+SUM(D24:D28)+SUM(D31:D42)+SUM(D46:D59)+SUM(D62:D64)+D67+SUM(D70:D89)+SUM(D92:D112)+SUM(D115:D119)+SUM(D122:D125)</f>
        <v>-2034739.1530000002</v>
      </c>
      <c r="E128" s="12">
        <f>SUM(E12:E16)+SUM(E19:E21)+SUM(E24:E28)+SUM(E31:E42)+SUM(E46:E59)+SUM(E62:E64)+E67+SUM(E70:E89)+SUM(E92:E112)+SUM(E115:E119)+SUM(E122:E125)</f>
        <v>-1305979.1599999995</v>
      </c>
      <c r="F128" s="12">
        <f>SUM(F12:F16)+SUM(F19:F21)+SUM(F24:F28)+SUM(F31:F42)+SUM(F46:F59)+SUM(F62:F64)+F67+SUM(F70:F89)+SUM(F92:F112)+SUM(F115:F119)+SUM(F122:F125)</f>
        <v>-3990656.18</v>
      </c>
    </row>
    <row r="129" spans="1:6" ht="48" hidden="1" customHeight="1" outlineLevel="1" x14ac:dyDescent="0.2">
      <c r="A129" s="11" t="s">
        <v>168</v>
      </c>
      <c r="B129" s="17" t="s">
        <v>172</v>
      </c>
      <c r="C129" s="17" t="s">
        <v>202</v>
      </c>
      <c r="D129" s="17" t="s">
        <v>201</v>
      </c>
      <c r="E129" s="17" t="s">
        <v>200</v>
      </c>
      <c r="F129" s="17" t="s">
        <v>199</v>
      </c>
    </row>
    <row r="130" spans="1:6" ht="32" hidden="1" customHeight="1" outlineLevel="1" x14ac:dyDescent="0.2">
      <c r="A130" s="16" t="s">
        <v>174</v>
      </c>
      <c r="B130" s="15">
        <v>17655.41</v>
      </c>
      <c r="C130" s="15">
        <v>0</v>
      </c>
      <c r="D130" s="15">
        <v>17655.41</v>
      </c>
      <c r="E130" s="15">
        <v>15923.36</v>
      </c>
      <c r="F130" s="15">
        <v>1732.05</v>
      </c>
    </row>
    <row r="131" spans="1:6" ht="32" hidden="1" customHeight="1" outlineLevel="1" x14ac:dyDescent="0.2">
      <c r="A131" s="16" t="s">
        <v>198</v>
      </c>
      <c r="B131" s="15">
        <v>0</v>
      </c>
      <c r="C131" s="15">
        <v>5000.0039999999999</v>
      </c>
      <c r="D131" s="15">
        <v>-5000.0039999999999</v>
      </c>
      <c r="E131" s="15">
        <v>0</v>
      </c>
      <c r="F131" s="15">
        <v>0</v>
      </c>
    </row>
    <row r="132" spans="1:6" ht="32" hidden="1" customHeight="1" outlineLevel="1" x14ac:dyDescent="0.2">
      <c r="A132" s="16" t="s">
        <v>176</v>
      </c>
      <c r="B132" s="15">
        <v>19</v>
      </c>
      <c r="C132" s="15">
        <v>0</v>
      </c>
      <c r="D132" s="15">
        <v>19</v>
      </c>
      <c r="E132" s="15">
        <v>932</v>
      </c>
      <c r="F132" s="15">
        <v>-913</v>
      </c>
    </row>
    <row r="133" spans="1:6" ht="18" customHeight="1" collapsed="1" x14ac:dyDescent="0.2">
      <c r="A133" s="14" t="s">
        <v>168</v>
      </c>
      <c r="B133" s="13">
        <f>SUM(B130:B132)</f>
        <v>17674.41</v>
      </c>
      <c r="C133" s="13">
        <f>SUM(C130:C132)</f>
        <v>5000.0039999999999</v>
      </c>
      <c r="D133" s="13">
        <f>SUM(D130:D132)</f>
        <v>12674.405999999999</v>
      </c>
      <c r="E133" s="13">
        <f>SUM(E130:E132)</f>
        <v>16855.36</v>
      </c>
      <c r="F133" s="13">
        <f>SUM(F130:F132)</f>
        <v>819.05</v>
      </c>
    </row>
    <row r="134" spans="1:6" ht="48" hidden="1" customHeight="1" outlineLevel="1" x14ac:dyDescent="0.2">
      <c r="A134" s="11" t="s">
        <v>177</v>
      </c>
      <c r="B134" s="17" t="s">
        <v>181</v>
      </c>
      <c r="C134" s="17" t="s">
        <v>197</v>
      </c>
      <c r="D134" s="17" t="s">
        <v>196</v>
      </c>
      <c r="E134" s="17" t="s">
        <v>195</v>
      </c>
      <c r="F134" s="17" t="s">
        <v>194</v>
      </c>
    </row>
    <row r="135" spans="1:6" ht="32" hidden="1" customHeight="1" outlineLevel="1" x14ac:dyDescent="0.2">
      <c r="A135" s="16" t="s">
        <v>183</v>
      </c>
      <c r="B135" s="15">
        <v>-160305</v>
      </c>
      <c r="C135" s="15">
        <v>-161000.00399999999</v>
      </c>
      <c r="D135" s="15">
        <v>695.00400000000002</v>
      </c>
      <c r="E135" s="15">
        <v>-175686</v>
      </c>
      <c r="F135" s="15">
        <v>15381</v>
      </c>
    </row>
    <row r="136" spans="1:6" ht="18" customHeight="1" collapsed="1" x14ac:dyDescent="0.2">
      <c r="A136" s="14" t="s">
        <v>177</v>
      </c>
      <c r="B136" s="13">
        <f>B135</f>
        <v>-160305</v>
      </c>
      <c r="C136" s="13">
        <f>C135</f>
        <v>-161000.00399999999</v>
      </c>
      <c r="D136" s="13">
        <f>D135</f>
        <v>695.00400000000002</v>
      </c>
      <c r="E136" s="13">
        <f>E135</f>
        <v>-175686</v>
      </c>
      <c r="F136" s="13">
        <f>F135</f>
        <v>15381</v>
      </c>
    </row>
    <row r="137" spans="1:6" ht="48" hidden="1" customHeight="1" outlineLevel="1" x14ac:dyDescent="0.2">
      <c r="A137" s="11" t="s">
        <v>185</v>
      </c>
      <c r="B137" s="17" t="s">
        <v>187</v>
      </c>
      <c r="C137" s="17" t="s">
        <v>186</v>
      </c>
      <c r="D137" s="17" t="s">
        <v>187</v>
      </c>
      <c r="E137" s="17" t="s">
        <v>186</v>
      </c>
      <c r="F137" s="17" t="s">
        <v>187</v>
      </c>
    </row>
    <row r="138" spans="1:6" ht="32" hidden="1" customHeight="1" outlineLevel="1" x14ac:dyDescent="0.2">
      <c r="A138" s="16" t="s">
        <v>189</v>
      </c>
      <c r="B138" s="15">
        <v>3183</v>
      </c>
      <c r="C138" s="15">
        <v>0</v>
      </c>
      <c r="D138" s="15">
        <v>3183</v>
      </c>
      <c r="E138" s="15">
        <v>0</v>
      </c>
      <c r="F138" s="15">
        <v>3183</v>
      </c>
    </row>
    <row r="139" spans="1:6" ht="18" customHeight="1" collapsed="1" x14ac:dyDescent="0.2">
      <c r="A139" s="14" t="s">
        <v>185</v>
      </c>
      <c r="B139" s="13">
        <f>B138</f>
        <v>3183</v>
      </c>
      <c r="C139" s="13">
        <f>C138</f>
        <v>0</v>
      </c>
      <c r="D139" s="13">
        <f>D138</f>
        <v>3183</v>
      </c>
      <c r="E139" s="13">
        <f>E138</f>
        <v>0</v>
      </c>
      <c r="F139" s="13">
        <f>F138</f>
        <v>3183</v>
      </c>
    </row>
    <row r="140" spans="1:6" ht="40" customHeight="1" x14ac:dyDescent="0.2">
      <c r="A140" s="11" t="s">
        <v>190</v>
      </c>
      <c r="B140" s="12">
        <f>SUM(B130:B132)+B135+B138</f>
        <v>-139447.59</v>
      </c>
      <c r="C140" s="12">
        <f>SUM(C130:C132)+C135+C138</f>
        <v>-156000</v>
      </c>
      <c r="D140" s="12">
        <f>SUM(D130:D132)+D135+D138</f>
        <v>16552.41</v>
      </c>
      <c r="E140" s="12">
        <f>SUM(E130:E132)+E135+E138</f>
        <v>-158830.64000000001</v>
      </c>
      <c r="F140" s="12">
        <f>SUM(F130:F132)+F135+F138</f>
        <v>19383.05</v>
      </c>
    </row>
    <row r="141" spans="1:6" ht="40" customHeight="1" x14ac:dyDescent="0.2">
      <c r="A141" s="11" t="s">
        <v>191</v>
      </c>
      <c r="B141" s="12">
        <f>SUM(B12:B16)+SUM(B19:B21)+SUM(B24:B28)+SUM(B31:B42)+SUM(B46:B59)+SUM(B62:B64)+B67+SUM(B70:B89)+SUM(B92:B112)+SUM(B115:B119)+SUM(B122:B125)+SUM(B130:B132)+B135+B138</f>
        <v>-5436082.9300000006</v>
      </c>
      <c r="C141" s="12">
        <f>SUM(C12:C16)+SUM(C19:C21)+SUM(C24:C28)+SUM(C31:C42)+SUM(C46:C59)+SUM(C62:C64)+C67+SUM(C70:C89)+SUM(C92:C112)+SUM(C115:C119)+SUM(C122:C125)+SUM(C130:C132)+C135+C138</f>
        <v>-3417896.1870000004</v>
      </c>
      <c r="D141" s="12">
        <f>SUM(D12:D16)+SUM(D19:D21)+SUM(D24:D28)+SUM(D31:D42)+SUM(D46:D59)+SUM(D62:D64)+D67+SUM(D70:D89)+SUM(D92:D112)+SUM(D115:D119)+SUM(D122:D125)+SUM(D130:D132)+D135+D138</f>
        <v>-2018186.7430000002</v>
      </c>
      <c r="E141" s="12">
        <f>SUM(E12:E16)+SUM(E19:E21)+SUM(E24:E28)+SUM(E31:E42)+SUM(E46:E59)+SUM(E62:E64)+E67+SUM(E70:E89)+SUM(E92:E112)+SUM(E115:E119)+SUM(E122:E125)+SUM(E130:E132)+E135+E138</f>
        <v>-1464809.7999999993</v>
      </c>
      <c r="F141" s="12">
        <f>SUM(F12:F16)+SUM(F19:F21)+SUM(F24:F28)+SUM(F31:F42)+SUM(F46:F59)+SUM(F62:F64)+F67+SUM(F70:F89)+SUM(F92:F112)+SUM(F115:F119)+SUM(F122:F125)+SUM(F130:F132)+F135+F138</f>
        <v>-3971273.1300000004</v>
      </c>
    </row>
    <row r="142" spans="1:6" ht="40" customHeight="1" x14ac:dyDescent="0.2">
      <c r="A142" s="11" t="s">
        <v>192</v>
      </c>
      <c r="B142" s="12">
        <f>SUM(B12:B16)+SUM(B19:B21)+SUM(B24:B28)+SUM(B31:B42)+SUM(B46:B59)+SUM(B62:B64)+B67+SUM(B70:B89)+SUM(B92:B112)+SUM(B115:B119)+SUM(B122:B125)+SUM(B130:B132)+B135+B138</f>
        <v>-5436082.9300000006</v>
      </c>
      <c r="C142" s="12">
        <f>SUM(C12:C16)+SUM(C19:C21)+SUM(C24:C28)+SUM(C31:C42)+SUM(C46:C59)+SUM(C62:C64)+C67+SUM(C70:C89)+SUM(C92:C112)+SUM(C115:C119)+SUM(C122:C125)+SUM(C130:C132)+C135+C138</f>
        <v>-3417896.1870000004</v>
      </c>
      <c r="D142" s="12">
        <f>SUM(D12:D16)+SUM(D19:D21)+SUM(D24:D28)+SUM(D31:D42)+SUM(D46:D59)+SUM(D62:D64)+D67+SUM(D70:D89)+SUM(D92:D112)+SUM(D115:D119)+SUM(D122:D125)+SUM(D130:D132)+D135+D138</f>
        <v>-2018186.7430000002</v>
      </c>
      <c r="E142" s="12">
        <f>SUM(E12:E16)+SUM(E19:E21)+SUM(E24:E28)+SUM(E31:E42)+SUM(E46:E59)+SUM(E62:E64)+E67+SUM(E70:E89)+SUM(E92:E112)+SUM(E115:E119)+SUM(E122:E125)+SUM(E130:E132)+E135+E138</f>
        <v>-1464809.7999999993</v>
      </c>
      <c r="F142" s="12">
        <f>SUM(F12:F16)+SUM(F19:F21)+SUM(F24:F28)+SUM(F31:F42)+SUM(F46:F59)+SUM(F62:F64)+F67+SUM(F70:F89)+SUM(F92:F112)+SUM(F115:F119)+SUM(F122:F125)+SUM(F130:F132)+F135+F138</f>
        <v>-3971273.1300000004</v>
      </c>
    </row>
    <row r="143" spans="1:6" ht="15" x14ac:dyDescent="0.2">
      <c r="A143" s="11" t="s">
        <v>0</v>
      </c>
    </row>
    <row r="144" spans="1:6" ht="15" x14ac:dyDescent="0.2">
      <c r="A144" s="11" t="s">
        <v>193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0"/>
  <sheetViews>
    <sheetView zoomScaleNormal="100" workbookViewId="0"/>
  </sheetViews>
  <sheetFormatPr baseColWidth="10" defaultColWidth="21.5" defaultRowHeight="11.25" customHeight="1" outlineLevelRow="1" x14ac:dyDescent="0.2"/>
  <cols>
    <col min="1" max="1" width="47.1640625" customWidth="1" collapsed="1"/>
    <col min="2" max="3" width="10" customWidth="1" collapsed="1"/>
    <col min="4" max="4" width="8.6640625" customWidth="1" collapsed="1"/>
    <col min="5" max="5" width="10" customWidth="1" collapsed="1"/>
    <col min="6" max="6" width="9.33203125" customWidth="1" collapsed="1"/>
  </cols>
  <sheetData>
    <row r="1" spans="1:6" ht="33" customHeight="1" x14ac:dyDescent="0.2">
      <c r="A1" s="1" t="s">
        <v>0</v>
      </c>
      <c r="B1" s="20" t="s">
        <v>0</v>
      </c>
      <c r="C1" s="20"/>
      <c r="D1" s="20"/>
      <c r="E1" s="20"/>
      <c r="F1" s="20"/>
    </row>
    <row r="2" spans="1:6" ht="14.5" customHeight="1" x14ac:dyDescent="0.2">
      <c r="A2" s="2" t="s">
        <v>1</v>
      </c>
      <c r="B2" s="20" t="s">
        <v>2</v>
      </c>
      <c r="C2" s="20"/>
      <c r="D2" s="20"/>
      <c r="E2" s="20"/>
      <c r="F2" s="20"/>
    </row>
    <row r="3" spans="1:6" ht="14.5" customHeight="1" x14ac:dyDescent="0.2">
      <c r="A3" s="2" t="s">
        <v>3</v>
      </c>
      <c r="B3" s="20" t="s">
        <v>4</v>
      </c>
      <c r="C3" s="20"/>
      <c r="D3" s="20"/>
      <c r="E3" s="20"/>
      <c r="F3" s="20"/>
    </row>
    <row r="4" spans="1:6" ht="14.5" customHeight="1" x14ac:dyDescent="0.2">
      <c r="A4" s="2" t="s">
        <v>5</v>
      </c>
      <c r="B4" s="20" t="s">
        <v>6</v>
      </c>
      <c r="C4" s="20"/>
      <c r="D4" s="20"/>
      <c r="E4" s="20"/>
      <c r="F4" s="20"/>
    </row>
    <row r="5" spans="1:6" ht="14.5" customHeight="1" x14ac:dyDescent="0.2">
      <c r="A5" s="2" t="s">
        <v>7</v>
      </c>
      <c r="B5" s="20" t="s">
        <v>8</v>
      </c>
      <c r="C5" s="20"/>
      <c r="D5" s="20"/>
      <c r="E5" s="20"/>
      <c r="F5" s="20"/>
    </row>
    <row r="6" spans="1:6" ht="14.5" customHeight="1" x14ac:dyDescent="0.2">
      <c r="A6" s="2" t="s">
        <v>9</v>
      </c>
      <c r="B6" s="20" t="s">
        <v>10</v>
      </c>
      <c r="C6" s="20"/>
      <c r="D6" s="20"/>
      <c r="E6" s="20"/>
      <c r="F6" s="20"/>
    </row>
    <row r="7" spans="1:6" ht="14.5" customHeight="1" x14ac:dyDescent="0.2">
      <c r="A7" s="2" t="s">
        <v>11</v>
      </c>
      <c r="B7" s="21">
        <v>44601.686602395836</v>
      </c>
      <c r="C7" s="21"/>
      <c r="D7" s="21"/>
      <c r="E7" s="21"/>
      <c r="F7" s="21"/>
    </row>
    <row r="8" spans="1:6" ht="15" x14ac:dyDescent="0.2">
      <c r="A8" s="1" t="s">
        <v>0</v>
      </c>
    </row>
    <row r="9" spans="1:6" ht="34" customHeight="1" x14ac:dyDescent="0.2">
      <c r="A9" s="3" t="s">
        <v>0</v>
      </c>
      <c r="B9" s="22" t="s">
        <v>6</v>
      </c>
      <c r="C9" s="22"/>
      <c r="D9" s="22"/>
      <c r="E9" s="22" t="s">
        <v>12</v>
      </c>
      <c r="F9" s="22"/>
    </row>
    <row r="10" spans="1:6" ht="34" customHeight="1" x14ac:dyDescent="0.2">
      <c r="A10" s="3" t="s">
        <v>0</v>
      </c>
      <c r="B10" s="4" t="s">
        <v>13</v>
      </c>
      <c r="C10" s="4" t="s">
        <v>14</v>
      </c>
      <c r="D10" s="4" t="s">
        <v>15</v>
      </c>
      <c r="E10" s="4" t="s">
        <v>13</v>
      </c>
      <c r="F10" s="4" t="s">
        <v>15</v>
      </c>
    </row>
    <row r="11" spans="1:6" ht="48" hidden="1" customHeight="1" outlineLevel="1" x14ac:dyDescent="0.2">
      <c r="A11" s="1" t="s">
        <v>16</v>
      </c>
      <c r="B11" s="3" t="s">
        <v>17</v>
      </c>
      <c r="C11" s="3" t="s">
        <v>18</v>
      </c>
      <c r="D11" s="3" t="s">
        <v>19</v>
      </c>
      <c r="E11" s="3" t="s">
        <v>20</v>
      </c>
      <c r="F11" s="3" t="s">
        <v>21</v>
      </c>
    </row>
    <row r="12" spans="1:6" ht="32" hidden="1" customHeight="1" outlineLevel="1" x14ac:dyDescent="0.2">
      <c r="A12" s="5" t="s">
        <v>22</v>
      </c>
      <c r="B12" s="6">
        <v>92001</v>
      </c>
      <c r="C12" s="6">
        <v>69999.995999999999</v>
      </c>
      <c r="D12" s="6">
        <v>22001.004000000001</v>
      </c>
      <c r="E12" s="6">
        <v>155952</v>
      </c>
      <c r="F12" s="6">
        <v>-63951</v>
      </c>
    </row>
    <row r="13" spans="1:6" ht="32" hidden="1" customHeight="1" outlineLevel="1" x14ac:dyDescent="0.2">
      <c r="A13" s="5" t="s">
        <v>23</v>
      </c>
      <c r="B13" s="6">
        <v>93720</v>
      </c>
      <c r="C13" s="6">
        <v>97500</v>
      </c>
      <c r="D13" s="6">
        <v>-3780</v>
      </c>
      <c r="E13" s="6">
        <v>98340</v>
      </c>
      <c r="F13" s="6">
        <v>-4620</v>
      </c>
    </row>
    <row r="14" spans="1:6" ht="32" hidden="1" customHeight="1" outlineLevel="1" x14ac:dyDescent="0.2">
      <c r="A14" s="5" t="s">
        <v>24</v>
      </c>
      <c r="B14" s="6">
        <v>83500</v>
      </c>
      <c r="C14" s="6">
        <v>78500.004000000001</v>
      </c>
      <c r="D14" s="6">
        <v>4999.9960000000001</v>
      </c>
      <c r="E14" s="6">
        <v>78380</v>
      </c>
      <c r="F14" s="6">
        <v>5120</v>
      </c>
    </row>
    <row r="15" spans="1:6" ht="32" hidden="1" customHeight="1" outlineLevel="1" x14ac:dyDescent="0.2">
      <c r="A15" s="5" t="s">
        <v>25</v>
      </c>
      <c r="B15" s="6">
        <v>2248307</v>
      </c>
      <c r="C15" s="6">
        <v>2265000</v>
      </c>
      <c r="D15" s="6">
        <v>-16693</v>
      </c>
      <c r="E15" s="6">
        <v>2206434</v>
      </c>
      <c r="F15" s="6">
        <v>41873</v>
      </c>
    </row>
    <row r="16" spans="1:6" ht="18" customHeight="1" collapsed="1" x14ac:dyDescent="0.2">
      <c r="A16" s="7" t="s">
        <v>16</v>
      </c>
      <c r="B16" s="8">
        <f>SUM(B12:B15)</f>
        <v>2517528</v>
      </c>
      <c r="C16" s="8">
        <f>SUM(C12:C15)</f>
        <v>2511000</v>
      </c>
      <c r="D16" s="8">
        <f>SUM(D12:D15)</f>
        <v>6528</v>
      </c>
      <c r="E16" s="8">
        <f>SUM(E12:E15)</f>
        <v>2539106</v>
      </c>
      <c r="F16" s="8">
        <f>SUM(F12:F15)</f>
        <v>-21578</v>
      </c>
    </row>
    <row r="17" spans="1:6" ht="48" hidden="1" customHeight="1" outlineLevel="1" x14ac:dyDescent="0.2">
      <c r="A17" s="1" t="s">
        <v>26</v>
      </c>
      <c r="B17" s="3" t="s">
        <v>27</v>
      </c>
      <c r="C17" s="3" t="s">
        <v>28</v>
      </c>
      <c r="D17" s="3" t="s">
        <v>29</v>
      </c>
      <c r="E17" s="3" t="s">
        <v>30</v>
      </c>
      <c r="F17" s="3" t="s">
        <v>31</v>
      </c>
    </row>
    <row r="18" spans="1:6" ht="32" hidden="1" customHeight="1" outlineLevel="1" x14ac:dyDescent="0.2">
      <c r="A18" s="5" t="s">
        <v>32</v>
      </c>
      <c r="B18" s="6">
        <v>-21909</v>
      </c>
      <c r="C18" s="6">
        <v>-9999.9959999999992</v>
      </c>
      <c r="D18" s="6">
        <v>-11909.004000000001</v>
      </c>
      <c r="E18" s="6">
        <v>-14606</v>
      </c>
      <c r="F18" s="6">
        <v>-7303</v>
      </c>
    </row>
    <row r="19" spans="1:6" ht="32" hidden="1" customHeight="1" outlineLevel="1" x14ac:dyDescent="0.2">
      <c r="A19" s="5" t="s">
        <v>33</v>
      </c>
      <c r="B19" s="6">
        <v>-3700</v>
      </c>
      <c r="C19" s="6">
        <v>-1899.9960000000001</v>
      </c>
      <c r="D19" s="6">
        <v>-1800.0039999999999</v>
      </c>
      <c r="E19" s="6">
        <v>-1290</v>
      </c>
      <c r="F19" s="6">
        <v>-2410</v>
      </c>
    </row>
    <row r="20" spans="1:6" ht="18" customHeight="1" collapsed="1" x14ac:dyDescent="0.2">
      <c r="A20" s="7" t="s">
        <v>26</v>
      </c>
      <c r="B20" s="8">
        <f>SUM(B18:B19)</f>
        <v>-25609</v>
      </c>
      <c r="C20" s="8">
        <f>SUM(C18:C19)</f>
        <v>-11899.991999999998</v>
      </c>
      <c r="D20" s="8">
        <f>SUM(D18:D19)</f>
        <v>-13709.008000000002</v>
      </c>
      <c r="E20" s="8">
        <f>SUM(E18:E19)</f>
        <v>-15896</v>
      </c>
      <c r="F20" s="8">
        <f>SUM(F18:F19)</f>
        <v>-9713</v>
      </c>
    </row>
    <row r="21" spans="1:6" ht="48" hidden="1" customHeight="1" outlineLevel="1" x14ac:dyDescent="0.2">
      <c r="A21" s="1" t="s">
        <v>34</v>
      </c>
      <c r="B21" s="3" t="s">
        <v>35</v>
      </c>
      <c r="C21" s="3" t="s">
        <v>36</v>
      </c>
      <c r="D21" s="3" t="s">
        <v>37</v>
      </c>
      <c r="E21" s="3" t="s">
        <v>38</v>
      </c>
      <c r="F21" s="3" t="s">
        <v>39</v>
      </c>
    </row>
    <row r="22" spans="1:6" ht="32" hidden="1" customHeight="1" outlineLevel="1" x14ac:dyDescent="0.2">
      <c r="A22" s="5" t="s">
        <v>40</v>
      </c>
      <c r="B22" s="6">
        <v>92726</v>
      </c>
      <c r="C22" s="6">
        <v>62000.004000000001</v>
      </c>
      <c r="D22" s="6">
        <v>30725.995999999999</v>
      </c>
      <c r="E22" s="6">
        <v>31173</v>
      </c>
      <c r="F22" s="6">
        <v>61553</v>
      </c>
    </row>
    <row r="23" spans="1:6" ht="32" hidden="1" customHeight="1" outlineLevel="1" x14ac:dyDescent="0.2">
      <c r="A23" s="5" t="s">
        <v>41</v>
      </c>
      <c r="B23" s="6">
        <v>90500</v>
      </c>
      <c r="C23" s="6">
        <v>63999.995999999999</v>
      </c>
      <c r="D23" s="6">
        <v>26500.004000000001</v>
      </c>
      <c r="E23" s="6">
        <v>32264</v>
      </c>
      <c r="F23" s="6">
        <v>58236</v>
      </c>
    </row>
    <row r="24" spans="1:6" ht="32" hidden="1" customHeight="1" outlineLevel="1" x14ac:dyDescent="0.2">
      <c r="A24" s="5" t="s">
        <v>42</v>
      </c>
      <c r="B24" s="6">
        <v>0</v>
      </c>
      <c r="C24" s="6">
        <v>0</v>
      </c>
      <c r="D24" s="6">
        <v>0</v>
      </c>
      <c r="E24" s="6">
        <v>32169</v>
      </c>
      <c r="F24" s="6">
        <v>-32169</v>
      </c>
    </row>
    <row r="25" spans="1:6" ht="32" hidden="1" customHeight="1" outlineLevel="1" x14ac:dyDescent="0.2">
      <c r="A25" s="5" t="s">
        <v>43</v>
      </c>
      <c r="B25" s="6">
        <v>74813</v>
      </c>
      <c r="C25" s="6">
        <v>75000</v>
      </c>
      <c r="D25" s="6">
        <v>-187</v>
      </c>
      <c r="E25" s="6">
        <v>75589</v>
      </c>
      <c r="F25" s="6">
        <v>-776</v>
      </c>
    </row>
    <row r="26" spans="1:6" ht="18" customHeight="1" collapsed="1" x14ac:dyDescent="0.2">
      <c r="A26" s="7" t="s">
        <v>34</v>
      </c>
      <c r="B26" s="8">
        <f>SUM(B22:B25)</f>
        <v>258039</v>
      </c>
      <c r="C26" s="8">
        <f>SUM(C22:C25)</f>
        <v>201000</v>
      </c>
      <c r="D26" s="8">
        <f>SUM(D22:D25)</f>
        <v>57039</v>
      </c>
      <c r="E26" s="8">
        <f>SUM(E22:E25)</f>
        <v>171195</v>
      </c>
      <c r="F26" s="8">
        <f>SUM(F22:F25)</f>
        <v>86844</v>
      </c>
    </row>
    <row r="27" spans="1:6" ht="48" hidden="1" customHeight="1" outlineLevel="1" x14ac:dyDescent="0.2">
      <c r="A27" s="1" t="s">
        <v>44</v>
      </c>
      <c r="B27" s="3" t="s">
        <v>45</v>
      </c>
      <c r="C27" s="3" t="s">
        <v>46</v>
      </c>
      <c r="D27" s="3" t="s">
        <v>47</v>
      </c>
      <c r="E27" s="3" t="s">
        <v>48</v>
      </c>
      <c r="F27" s="3" t="s">
        <v>49</v>
      </c>
    </row>
    <row r="28" spans="1:6" ht="32" hidden="1" customHeight="1" outlineLevel="1" x14ac:dyDescent="0.2">
      <c r="A28" s="5" t="s">
        <v>50</v>
      </c>
      <c r="B28" s="6">
        <v>1898</v>
      </c>
      <c r="C28" s="6">
        <v>0</v>
      </c>
      <c r="D28" s="6">
        <v>1898</v>
      </c>
      <c r="E28" s="6">
        <v>6125</v>
      </c>
      <c r="F28" s="6">
        <v>-4227</v>
      </c>
    </row>
    <row r="29" spans="1:6" ht="32" hidden="1" customHeight="1" outlineLevel="1" x14ac:dyDescent="0.2">
      <c r="A29" s="5" t="s">
        <v>51</v>
      </c>
      <c r="B29" s="6">
        <v>2380</v>
      </c>
      <c r="C29" s="6">
        <v>0</v>
      </c>
      <c r="D29" s="6">
        <v>2380</v>
      </c>
      <c r="E29" s="6">
        <v>9424</v>
      </c>
      <c r="F29" s="6">
        <v>-7044</v>
      </c>
    </row>
    <row r="30" spans="1:6" ht="32" hidden="1" customHeight="1" outlineLevel="1" x14ac:dyDescent="0.2">
      <c r="A30" s="5" t="s">
        <v>52</v>
      </c>
      <c r="B30" s="6">
        <v>0</v>
      </c>
      <c r="C30" s="6">
        <v>0</v>
      </c>
      <c r="D30" s="6">
        <v>0</v>
      </c>
      <c r="E30" s="6">
        <v>540</v>
      </c>
      <c r="F30" s="6">
        <v>-540</v>
      </c>
    </row>
    <row r="31" spans="1:6" ht="32" hidden="1" customHeight="1" outlineLevel="1" x14ac:dyDescent="0.2">
      <c r="A31" s="5" t="s">
        <v>53</v>
      </c>
      <c r="B31" s="6">
        <v>-4.88</v>
      </c>
      <c r="C31" s="6">
        <v>0</v>
      </c>
      <c r="D31" s="6">
        <v>-4.88</v>
      </c>
      <c r="E31" s="6">
        <v>-3.6</v>
      </c>
      <c r="F31" s="6">
        <v>-1.28</v>
      </c>
    </row>
    <row r="32" spans="1:6" ht="32" hidden="1" customHeight="1" outlineLevel="1" x14ac:dyDescent="0.2">
      <c r="A32" s="5" t="s">
        <v>54</v>
      </c>
      <c r="B32" s="6">
        <v>1320</v>
      </c>
      <c r="C32" s="6">
        <v>0</v>
      </c>
      <c r="D32" s="6">
        <v>1320</v>
      </c>
      <c r="E32" s="6">
        <v>2100</v>
      </c>
      <c r="F32" s="6">
        <v>-780</v>
      </c>
    </row>
    <row r="33" spans="1:6" ht="32" hidden="1" customHeight="1" outlineLevel="1" x14ac:dyDescent="0.2">
      <c r="A33" s="5" t="s">
        <v>55</v>
      </c>
      <c r="B33" s="6">
        <v>53076</v>
      </c>
      <c r="C33" s="6">
        <v>999.99599999999998</v>
      </c>
      <c r="D33" s="6">
        <v>52076.004000000001</v>
      </c>
      <c r="E33" s="6">
        <v>57100</v>
      </c>
      <c r="F33" s="6">
        <v>-4024</v>
      </c>
    </row>
    <row r="34" spans="1:6" ht="32" hidden="1" customHeight="1" outlineLevel="1" x14ac:dyDescent="0.2">
      <c r="A34" s="5" t="s">
        <v>56</v>
      </c>
      <c r="B34" s="6">
        <v>593</v>
      </c>
      <c r="C34" s="6">
        <v>61000</v>
      </c>
      <c r="D34" s="6">
        <v>-60407</v>
      </c>
      <c r="E34" s="6">
        <v>59053</v>
      </c>
      <c r="F34" s="6">
        <v>-58460</v>
      </c>
    </row>
    <row r="35" spans="1:6" ht="18" customHeight="1" collapsed="1" x14ac:dyDescent="0.2">
      <c r="A35" s="7" t="s">
        <v>44</v>
      </c>
      <c r="B35" s="8">
        <f>SUM(B28:B34)</f>
        <v>59262.12</v>
      </c>
      <c r="C35" s="8">
        <f>SUM(C28:C34)</f>
        <v>61999.995999999999</v>
      </c>
      <c r="D35" s="8">
        <f>SUM(D28:D34)</f>
        <v>-2737.8759999999966</v>
      </c>
      <c r="E35" s="8">
        <f>SUM(E28:E34)</f>
        <v>134338.4</v>
      </c>
      <c r="F35" s="8">
        <f>SUM(F28:F34)</f>
        <v>-75076.28</v>
      </c>
    </row>
    <row r="36" spans="1:6" ht="40" customHeight="1" x14ac:dyDescent="0.2">
      <c r="A36" s="1" t="s">
        <v>57</v>
      </c>
      <c r="B36" s="9">
        <f>SUM(B12:B15)+SUM(B18:B19)+SUM(B22:B25)+SUM(B28:B34)</f>
        <v>2809220.12</v>
      </c>
      <c r="C36" s="9">
        <f>SUM(C12:C15)+SUM(C18:C19)+SUM(C22:C25)+SUM(C28:C34)</f>
        <v>2762100.0039999997</v>
      </c>
      <c r="D36" s="9">
        <f>SUM(D12:D15)+SUM(D18:D19)+SUM(D22:D25)+SUM(D28:D34)</f>
        <v>47120.116000000002</v>
      </c>
      <c r="E36" s="9">
        <f>SUM(E12:E15)+SUM(E18:E19)+SUM(E22:E25)+SUM(E28:E34)</f>
        <v>2828743.4</v>
      </c>
      <c r="F36" s="9">
        <f>SUM(F12:F15)+SUM(F18:F19)+SUM(F22:F25)+SUM(F28:F34)</f>
        <v>-19523.28</v>
      </c>
    </row>
    <row r="37" spans="1:6" ht="48" hidden="1" customHeight="1" outlineLevel="1" x14ac:dyDescent="0.2">
      <c r="A37" s="1" t="s">
        <v>58</v>
      </c>
      <c r="B37" s="3" t="s">
        <v>59</v>
      </c>
      <c r="C37" s="3" t="s">
        <v>60</v>
      </c>
      <c r="D37" s="3" t="s">
        <v>61</v>
      </c>
      <c r="E37" s="3" t="s">
        <v>62</v>
      </c>
      <c r="F37" s="3" t="s">
        <v>63</v>
      </c>
    </row>
    <row r="38" spans="1:6" ht="32" hidden="1" customHeight="1" outlineLevel="1" x14ac:dyDescent="0.2">
      <c r="A38" s="5" t="s">
        <v>64</v>
      </c>
      <c r="B38" s="6">
        <v>-30947.5</v>
      </c>
      <c r="C38" s="6">
        <v>0</v>
      </c>
      <c r="D38" s="6">
        <v>-30947.5</v>
      </c>
      <c r="E38" s="6">
        <v>-59355.94</v>
      </c>
      <c r="F38" s="6">
        <v>28408.44</v>
      </c>
    </row>
    <row r="39" spans="1:6" ht="32" hidden="1" customHeight="1" outlineLevel="1" x14ac:dyDescent="0.2">
      <c r="A39" s="5" t="s">
        <v>65</v>
      </c>
      <c r="B39" s="6">
        <v>0</v>
      </c>
      <c r="C39" s="6">
        <v>0</v>
      </c>
      <c r="D39" s="6">
        <v>0</v>
      </c>
      <c r="E39" s="6">
        <v>-1900</v>
      </c>
      <c r="F39" s="6">
        <v>1900</v>
      </c>
    </row>
    <row r="40" spans="1:6" ht="32" hidden="1" customHeight="1" outlineLevel="1" x14ac:dyDescent="0.2">
      <c r="A40" s="5" t="s">
        <v>66</v>
      </c>
      <c r="B40" s="6">
        <v>-14848.76</v>
      </c>
      <c r="C40" s="6">
        <v>0</v>
      </c>
      <c r="D40" s="6">
        <v>-14848.76</v>
      </c>
      <c r="E40" s="6">
        <v>0</v>
      </c>
      <c r="F40" s="6">
        <v>-14848.76</v>
      </c>
    </row>
    <row r="41" spans="1:6" ht="32" hidden="1" customHeight="1" outlineLevel="1" x14ac:dyDescent="0.2">
      <c r="A41" s="5" t="s">
        <v>67</v>
      </c>
      <c r="B41" s="6">
        <v>0</v>
      </c>
      <c r="C41" s="6">
        <v>0</v>
      </c>
      <c r="D41" s="6">
        <v>0</v>
      </c>
      <c r="E41" s="6">
        <v>-12141.58</v>
      </c>
      <c r="F41" s="6">
        <v>12141.58</v>
      </c>
    </row>
    <row r="42" spans="1:6" ht="32" hidden="1" customHeight="1" outlineLevel="1" x14ac:dyDescent="0.2">
      <c r="A42" s="5" t="s">
        <v>68</v>
      </c>
      <c r="B42" s="6">
        <v>0</v>
      </c>
      <c r="C42" s="6">
        <v>0</v>
      </c>
      <c r="D42" s="6">
        <v>0</v>
      </c>
      <c r="E42" s="6">
        <v>-77953.05</v>
      </c>
      <c r="F42" s="6">
        <v>77953.05</v>
      </c>
    </row>
    <row r="43" spans="1:6" ht="32" hidden="1" customHeight="1" outlineLevel="1" x14ac:dyDescent="0.2">
      <c r="A43" s="5" t="s">
        <v>69</v>
      </c>
      <c r="B43" s="6">
        <v>-2830.94</v>
      </c>
      <c r="C43" s="6">
        <v>0</v>
      </c>
      <c r="D43" s="6">
        <v>-2830.94</v>
      </c>
      <c r="E43" s="6">
        <v>-2000</v>
      </c>
      <c r="F43" s="6">
        <v>-830.94</v>
      </c>
    </row>
    <row r="44" spans="1:6" ht="32" hidden="1" customHeight="1" outlineLevel="1" x14ac:dyDescent="0.2">
      <c r="A44" s="5" t="s">
        <v>70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6" ht="32" hidden="1" customHeight="1" outlineLevel="1" x14ac:dyDescent="0.2">
      <c r="A45" s="5" t="s">
        <v>71</v>
      </c>
      <c r="B45" s="6">
        <v>-3688.13</v>
      </c>
      <c r="C45" s="6">
        <v>0</v>
      </c>
      <c r="D45" s="6">
        <v>-3688.13</v>
      </c>
      <c r="E45" s="6">
        <v>0</v>
      </c>
      <c r="F45" s="6">
        <v>-3688.13</v>
      </c>
    </row>
    <row r="46" spans="1:6" ht="32" hidden="1" customHeight="1" outlineLevel="1" x14ac:dyDescent="0.2">
      <c r="A46" s="5" t="s">
        <v>72</v>
      </c>
      <c r="B46" s="6">
        <v>-33365.22</v>
      </c>
      <c r="C46" s="6">
        <v>0</v>
      </c>
      <c r="D46" s="6">
        <v>-33365.22</v>
      </c>
      <c r="E46" s="6">
        <v>-79640.509999999995</v>
      </c>
      <c r="F46" s="6">
        <v>46275.29</v>
      </c>
    </row>
    <row r="47" spans="1:6" ht="32" hidden="1" customHeight="1" outlineLevel="1" x14ac:dyDescent="0.2">
      <c r="A47" s="5" t="s">
        <v>73</v>
      </c>
      <c r="B47" s="6">
        <v>-4963.13</v>
      </c>
      <c r="C47" s="6">
        <v>0</v>
      </c>
      <c r="D47" s="6">
        <v>-4963.13</v>
      </c>
      <c r="E47" s="6">
        <v>0</v>
      </c>
      <c r="F47" s="6">
        <v>-4963.13</v>
      </c>
    </row>
    <row r="48" spans="1:6" ht="32" hidden="1" customHeight="1" outlineLevel="1" x14ac:dyDescent="0.2">
      <c r="A48" s="5" t="s">
        <v>74</v>
      </c>
      <c r="B48" s="6">
        <v>-4425</v>
      </c>
      <c r="C48" s="6">
        <v>0</v>
      </c>
      <c r="D48" s="6">
        <v>-4425</v>
      </c>
      <c r="E48" s="6">
        <v>0</v>
      </c>
      <c r="F48" s="6">
        <v>-4425</v>
      </c>
    </row>
    <row r="49" spans="1:6" ht="32" hidden="1" customHeight="1" outlineLevel="1" x14ac:dyDescent="0.2">
      <c r="A49" s="5" t="s">
        <v>75</v>
      </c>
      <c r="B49" s="6">
        <v>-3744.06</v>
      </c>
      <c r="C49" s="6">
        <v>0</v>
      </c>
      <c r="D49" s="6">
        <v>-3744.06</v>
      </c>
      <c r="E49" s="6">
        <v>0</v>
      </c>
      <c r="F49" s="6">
        <v>-3744.06</v>
      </c>
    </row>
    <row r="50" spans="1:6" ht="32" hidden="1" customHeight="1" outlineLevel="1" x14ac:dyDescent="0.2">
      <c r="A50" s="5" t="s">
        <v>76</v>
      </c>
      <c r="B50" s="6">
        <v>0</v>
      </c>
      <c r="C50" s="6">
        <v>0</v>
      </c>
      <c r="D50" s="6">
        <v>0</v>
      </c>
      <c r="E50" s="6">
        <v>-3786</v>
      </c>
      <c r="F50" s="6">
        <v>3786</v>
      </c>
    </row>
    <row r="51" spans="1:6" ht="32" hidden="1" customHeight="1" outlineLevel="1" x14ac:dyDescent="0.2">
      <c r="A51" s="5" t="s">
        <v>77</v>
      </c>
      <c r="B51" s="6">
        <v>0</v>
      </c>
      <c r="C51" s="6">
        <v>-174999.99600000001</v>
      </c>
      <c r="D51" s="6">
        <v>174999.99600000001</v>
      </c>
      <c r="E51" s="6">
        <v>0</v>
      </c>
      <c r="F51" s="6">
        <v>0</v>
      </c>
    </row>
    <row r="52" spans="1:6" ht="18" customHeight="1" collapsed="1" x14ac:dyDescent="0.2">
      <c r="A52" s="7" t="s">
        <v>58</v>
      </c>
      <c r="B52" s="8">
        <f>SUM(B38:B51)</f>
        <v>-98812.74</v>
      </c>
      <c r="C52" s="8">
        <f>SUM(C38:C51)</f>
        <v>-174999.99600000001</v>
      </c>
      <c r="D52" s="8">
        <f>SUM(D38:D51)</f>
        <v>76187.256000000008</v>
      </c>
      <c r="E52" s="8">
        <f>SUM(E38:E51)</f>
        <v>-236777.08000000002</v>
      </c>
      <c r="F52" s="8">
        <f>SUM(F38:F51)</f>
        <v>137964.34</v>
      </c>
    </row>
    <row r="53" spans="1:6" ht="48" hidden="1" customHeight="1" outlineLevel="1" x14ac:dyDescent="0.2">
      <c r="A53" s="1" t="s">
        <v>78</v>
      </c>
      <c r="B53" s="3" t="s">
        <v>79</v>
      </c>
      <c r="C53" s="3" t="s">
        <v>80</v>
      </c>
      <c r="D53" s="3" t="s">
        <v>81</v>
      </c>
      <c r="E53" s="3" t="s">
        <v>82</v>
      </c>
      <c r="F53" s="3" t="s">
        <v>83</v>
      </c>
    </row>
    <row r="54" spans="1:6" ht="32" hidden="1" customHeight="1" outlineLevel="1" x14ac:dyDescent="0.2">
      <c r="A54" s="5" t="s">
        <v>84</v>
      </c>
      <c r="B54" s="6">
        <v>-58975</v>
      </c>
      <c r="C54" s="6">
        <v>0</v>
      </c>
      <c r="D54" s="6">
        <v>-58975</v>
      </c>
      <c r="E54" s="6">
        <v>0</v>
      </c>
      <c r="F54" s="6">
        <v>-58975</v>
      </c>
    </row>
    <row r="55" spans="1:6" ht="32" hidden="1" customHeight="1" outlineLevel="1" x14ac:dyDescent="0.2">
      <c r="A55" s="5" t="s">
        <v>85</v>
      </c>
      <c r="B55" s="6">
        <v>0</v>
      </c>
      <c r="C55" s="6">
        <v>0</v>
      </c>
      <c r="D55" s="6">
        <v>0</v>
      </c>
      <c r="E55" s="6">
        <v>-24655</v>
      </c>
      <c r="F55" s="6">
        <v>24655</v>
      </c>
    </row>
    <row r="56" spans="1:6" ht="32" hidden="1" customHeight="1" outlineLevel="1" x14ac:dyDescent="0.2">
      <c r="A56" s="5" t="s">
        <v>86</v>
      </c>
      <c r="B56" s="6">
        <v>0</v>
      </c>
      <c r="C56" s="6">
        <v>0</v>
      </c>
      <c r="D56" s="6">
        <v>0</v>
      </c>
      <c r="E56" s="6">
        <v>-5963982.2300000004</v>
      </c>
      <c r="F56" s="6">
        <v>5963982.2300000004</v>
      </c>
    </row>
    <row r="57" spans="1:6" ht="32" hidden="1" customHeight="1" outlineLevel="1" x14ac:dyDescent="0.2">
      <c r="A57" s="5" t="s">
        <v>87</v>
      </c>
      <c r="B57" s="6">
        <v>-38795</v>
      </c>
      <c r="C57" s="6">
        <v>0</v>
      </c>
      <c r="D57" s="6">
        <v>-38795</v>
      </c>
      <c r="E57" s="6">
        <v>0</v>
      </c>
      <c r="F57" s="6">
        <v>-38795</v>
      </c>
    </row>
    <row r="58" spans="1:6" ht="32" hidden="1" customHeight="1" outlineLevel="1" x14ac:dyDescent="0.2">
      <c r="A58" s="5" t="s">
        <v>88</v>
      </c>
      <c r="B58" s="6">
        <v>-50370</v>
      </c>
      <c r="C58" s="6">
        <v>0</v>
      </c>
      <c r="D58" s="6">
        <v>-50370</v>
      </c>
      <c r="E58" s="6">
        <v>0</v>
      </c>
      <c r="F58" s="6">
        <v>-50370</v>
      </c>
    </row>
    <row r="59" spans="1:6" ht="32" hidden="1" customHeight="1" outlineLevel="1" x14ac:dyDescent="0.2">
      <c r="A59" s="5" t="s">
        <v>89</v>
      </c>
      <c r="B59" s="6">
        <v>0</v>
      </c>
      <c r="C59" s="6">
        <v>-465000</v>
      </c>
      <c r="D59" s="6">
        <v>465000</v>
      </c>
      <c r="E59" s="6">
        <v>0</v>
      </c>
      <c r="F59" s="6">
        <v>0</v>
      </c>
    </row>
    <row r="60" spans="1:6" ht="18" customHeight="1" collapsed="1" x14ac:dyDescent="0.2">
      <c r="A60" s="7" t="s">
        <v>78</v>
      </c>
      <c r="B60" s="8">
        <f>SUM(B54:B59)</f>
        <v>-148140</v>
      </c>
      <c r="C60" s="8">
        <f>SUM(C54:C59)</f>
        <v>-465000</v>
      </c>
      <c r="D60" s="8">
        <f>SUM(D54:D59)</f>
        <v>316860</v>
      </c>
      <c r="E60" s="8">
        <f>SUM(E54:E59)</f>
        <v>-5988637.2300000004</v>
      </c>
      <c r="F60" s="8">
        <f>SUM(F54:F59)</f>
        <v>5840497.2300000004</v>
      </c>
    </row>
    <row r="61" spans="1:6" ht="48" hidden="1" customHeight="1" outlineLevel="1" x14ac:dyDescent="0.2">
      <c r="A61" s="1" t="s">
        <v>90</v>
      </c>
      <c r="B61" s="3" t="s">
        <v>91</v>
      </c>
      <c r="C61" s="3" t="s">
        <v>92</v>
      </c>
      <c r="D61" s="3" t="s">
        <v>93</v>
      </c>
      <c r="E61" s="3" t="s">
        <v>94</v>
      </c>
      <c r="F61" s="3" t="s">
        <v>95</v>
      </c>
    </row>
    <row r="62" spans="1:6" ht="32" hidden="1" customHeight="1" outlineLevel="1" x14ac:dyDescent="0.2">
      <c r="A62" s="5" t="s">
        <v>96</v>
      </c>
      <c r="B62" s="6">
        <v>-61278</v>
      </c>
      <c r="C62" s="6">
        <v>-64299.995999999999</v>
      </c>
      <c r="D62" s="6">
        <v>3021.9960000000001</v>
      </c>
      <c r="E62" s="6">
        <v>-61248</v>
      </c>
      <c r="F62" s="6">
        <v>-30</v>
      </c>
    </row>
    <row r="63" spans="1:6" ht="18" customHeight="1" collapsed="1" x14ac:dyDescent="0.2">
      <c r="A63" s="7" t="s">
        <v>90</v>
      </c>
      <c r="B63" s="8">
        <f>B62</f>
        <v>-61278</v>
      </c>
      <c r="C63" s="8">
        <f>C62</f>
        <v>-64299.995999999999</v>
      </c>
      <c r="D63" s="8">
        <f>D62</f>
        <v>3021.9960000000001</v>
      </c>
      <c r="E63" s="8">
        <f>E62</f>
        <v>-61248</v>
      </c>
      <c r="F63" s="8">
        <f>F62</f>
        <v>-30</v>
      </c>
    </row>
    <row r="64" spans="1:6" ht="48" hidden="1" customHeight="1" outlineLevel="1" x14ac:dyDescent="0.2">
      <c r="A64" s="1" t="s">
        <v>97</v>
      </c>
      <c r="B64" s="3" t="s">
        <v>98</v>
      </c>
      <c r="C64" s="3" t="s">
        <v>99</v>
      </c>
      <c r="D64" s="3" t="s">
        <v>100</v>
      </c>
      <c r="E64" s="3" t="s">
        <v>101</v>
      </c>
      <c r="F64" s="3" t="s">
        <v>102</v>
      </c>
    </row>
    <row r="65" spans="1:6" ht="32" hidden="1" customHeight="1" outlineLevel="1" x14ac:dyDescent="0.2">
      <c r="A65" s="5" t="s">
        <v>103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</row>
    <row r="66" spans="1:6" ht="32" hidden="1" customHeight="1" outlineLevel="1" x14ac:dyDescent="0.2">
      <c r="A66" s="5" t="s">
        <v>104</v>
      </c>
      <c r="B66" s="6">
        <v>-65677.960000000006</v>
      </c>
      <c r="C66" s="6">
        <v>-24999.995999999999</v>
      </c>
      <c r="D66" s="6">
        <v>-40677.964</v>
      </c>
      <c r="E66" s="6">
        <v>-4687.7299999999996</v>
      </c>
      <c r="F66" s="6">
        <v>-60990.23</v>
      </c>
    </row>
    <row r="67" spans="1:6" ht="32" hidden="1" customHeight="1" outlineLevel="1" x14ac:dyDescent="0.2">
      <c r="A67" s="5" t="s">
        <v>105</v>
      </c>
      <c r="B67" s="6">
        <v>-52339.55</v>
      </c>
      <c r="C67" s="6">
        <v>-44000.004000000001</v>
      </c>
      <c r="D67" s="6">
        <v>-8339.5460000000003</v>
      </c>
      <c r="E67" s="6">
        <v>-43123.76</v>
      </c>
      <c r="F67" s="6">
        <v>-9215.7900000000009</v>
      </c>
    </row>
    <row r="68" spans="1:6" ht="32" hidden="1" customHeight="1" outlineLevel="1" x14ac:dyDescent="0.2">
      <c r="A68" s="5" t="s">
        <v>106</v>
      </c>
      <c r="B68" s="6">
        <v>-45577.5</v>
      </c>
      <c r="C68" s="6">
        <v>-44000.004000000001</v>
      </c>
      <c r="D68" s="6">
        <v>-1577.4960000000001</v>
      </c>
      <c r="E68" s="6">
        <v>-43425</v>
      </c>
      <c r="F68" s="6">
        <v>-2152.5</v>
      </c>
    </row>
    <row r="69" spans="1:6" ht="32" hidden="1" customHeight="1" outlineLevel="1" x14ac:dyDescent="0.2">
      <c r="A69" s="5" t="s">
        <v>107</v>
      </c>
      <c r="B69" s="6">
        <v>0</v>
      </c>
      <c r="C69" s="6">
        <v>-2000.0039999999999</v>
      </c>
      <c r="D69" s="6">
        <v>2000.0039999999999</v>
      </c>
      <c r="E69" s="6">
        <v>-18170</v>
      </c>
      <c r="F69" s="6">
        <v>18170</v>
      </c>
    </row>
    <row r="70" spans="1:6" ht="32" hidden="1" customHeight="1" outlineLevel="1" x14ac:dyDescent="0.2">
      <c r="A70" s="5" t="s">
        <v>108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</row>
    <row r="71" spans="1:6" ht="32" hidden="1" customHeight="1" outlineLevel="1" x14ac:dyDescent="0.2">
      <c r="A71" s="5" t="s">
        <v>109</v>
      </c>
      <c r="B71" s="6">
        <v>-4795</v>
      </c>
      <c r="C71" s="6">
        <v>-5000.0039999999999</v>
      </c>
      <c r="D71" s="6">
        <v>205.00399999999999</v>
      </c>
      <c r="E71" s="6">
        <v>-4735.9399999999996</v>
      </c>
      <c r="F71" s="6">
        <v>-59.06</v>
      </c>
    </row>
    <row r="72" spans="1:6" ht="32" hidden="1" customHeight="1" outlineLevel="1" x14ac:dyDescent="0.2">
      <c r="A72" s="5" t="s">
        <v>110</v>
      </c>
      <c r="B72" s="6">
        <v>-21518.799999999999</v>
      </c>
      <c r="C72" s="6">
        <v>-50000.004000000001</v>
      </c>
      <c r="D72" s="6">
        <v>28481.204000000002</v>
      </c>
      <c r="E72" s="6">
        <v>-12860.93</v>
      </c>
      <c r="F72" s="6">
        <v>-8657.8700000000008</v>
      </c>
    </row>
    <row r="73" spans="1:6" ht="32" hidden="1" customHeight="1" outlineLevel="1" x14ac:dyDescent="0.2">
      <c r="A73" s="5" t="s">
        <v>111</v>
      </c>
      <c r="B73" s="6">
        <v>-239737.83</v>
      </c>
      <c r="C73" s="6">
        <v>-189000</v>
      </c>
      <c r="D73" s="6">
        <v>-50737.83</v>
      </c>
      <c r="E73" s="6">
        <v>-181202.31</v>
      </c>
      <c r="F73" s="6">
        <v>-58535.519999999997</v>
      </c>
    </row>
    <row r="74" spans="1:6" ht="32" hidden="1" customHeight="1" outlineLevel="1" x14ac:dyDescent="0.2">
      <c r="A74" s="5" t="s">
        <v>112</v>
      </c>
      <c r="B74" s="6">
        <v>-338633.83</v>
      </c>
      <c r="C74" s="6">
        <v>-327999.99599999998</v>
      </c>
      <c r="D74" s="6">
        <v>-10633.834000000001</v>
      </c>
      <c r="E74" s="6">
        <v>-328277.23</v>
      </c>
      <c r="F74" s="6">
        <v>-10356.6</v>
      </c>
    </row>
    <row r="75" spans="1:6" ht="32" hidden="1" customHeight="1" outlineLevel="1" x14ac:dyDescent="0.2">
      <c r="A75" s="5" t="s">
        <v>113</v>
      </c>
      <c r="B75" s="6">
        <v>-66455.210000000006</v>
      </c>
      <c r="C75" s="6">
        <v>-74000.004000000001</v>
      </c>
      <c r="D75" s="6">
        <v>7544.7939999999999</v>
      </c>
      <c r="E75" s="6">
        <v>-56084.84</v>
      </c>
      <c r="F75" s="6">
        <v>-10370.370000000001</v>
      </c>
    </row>
    <row r="76" spans="1:6" ht="32" hidden="1" customHeight="1" outlineLevel="1" x14ac:dyDescent="0.2">
      <c r="A76" s="5" t="s">
        <v>114</v>
      </c>
      <c r="B76" s="6">
        <v>-51818.29</v>
      </c>
      <c r="C76" s="6">
        <v>-55500</v>
      </c>
      <c r="D76" s="6">
        <v>3681.71</v>
      </c>
      <c r="E76" s="6">
        <v>-51781</v>
      </c>
      <c r="F76" s="6">
        <v>-37.29</v>
      </c>
    </row>
    <row r="77" spans="1:6" ht="32" hidden="1" customHeight="1" outlineLevel="1" x14ac:dyDescent="0.2">
      <c r="A77" s="5" t="s">
        <v>115</v>
      </c>
      <c r="B77" s="6">
        <v>-46980</v>
      </c>
      <c r="C77" s="6">
        <v>-51999.995999999999</v>
      </c>
      <c r="D77" s="6">
        <v>5019.9960000000001</v>
      </c>
      <c r="E77" s="6">
        <v>-45392</v>
      </c>
      <c r="F77" s="6">
        <v>-1588</v>
      </c>
    </row>
    <row r="78" spans="1:6" ht="32" hidden="1" customHeight="1" outlineLevel="1" x14ac:dyDescent="0.2">
      <c r="A78" s="5" t="s">
        <v>116</v>
      </c>
      <c r="B78" s="6">
        <v>-5000</v>
      </c>
      <c r="C78" s="6">
        <v>-5000.0039999999999</v>
      </c>
      <c r="D78" s="6">
        <v>4.0000000000000001E-3</v>
      </c>
      <c r="E78" s="6">
        <v>-5000</v>
      </c>
      <c r="F78" s="6">
        <v>0</v>
      </c>
    </row>
    <row r="79" spans="1:6" ht="32" hidden="1" customHeight="1" outlineLevel="1" x14ac:dyDescent="0.2">
      <c r="A79" s="5" t="s">
        <v>117</v>
      </c>
      <c r="B79" s="6">
        <v>-78445.83</v>
      </c>
      <c r="C79" s="6">
        <v>-89000.004000000001</v>
      </c>
      <c r="D79" s="6">
        <v>10554.174000000001</v>
      </c>
      <c r="E79" s="6">
        <v>-106991.97</v>
      </c>
      <c r="F79" s="6">
        <v>28546.14</v>
      </c>
    </row>
    <row r="80" spans="1:6" ht="32" hidden="1" customHeight="1" outlineLevel="1" x14ac:dyDescent="0.2">
      <c r="A80" s="5" t="s">
        <v>118</v>
      </c>
      <c r="B80" s="6">
        <v>-20000</v>
      </c>
      <c r="C80" s="6">
        <v>0</v>
      </c>
      <c r="D80" s="6">
        <v>-20000</v>
      </c>
      <c r="E80" s="6">
        <v>0</v>
      </c>
      <c r="F80" s="6">
        <v>-20000</v>
      </c>
    </row>
    <row r="81" spans="1:6" ht="32" hidden="1" customHeight="1" outlineLevel="1" x14ac:dyDescent="0.2">
      <c r="A81" s="5" t="s">
        <v>119</v>
      </c>
      <c r="B81" s="6">
        <v>0</v>
      </c>
      <c r="C81" s="6">
        <v>-6000</v>
      </c>
      <c r="D81" s="6">
        <v>6000</v>
      </c>
      <c r="E81" s="6">
        <v>-5880</v>
      </c>
      <c r="F81" s="6">
        <v>5880</v>
      </c>
    </row>
    <row r="82" spans="1:6" ht="32" hidden="1" customHeight="1" outlineLevel="1" x14ac:dyDescent="0.2">
      <c r="A82" s="5" t="s">
        <v>120</v>
      </c>
      <c r="B82" s="6">
        <v>-6980</v>
      </c>
      <c r="C82" s="6">
        <v>-3000</v>
      </c>
      <c r="D82" s="6">
        <v>-3980</v>
      </c>
      <c r="E82" s="6">
        <v>-1412.45</v>
      </c>
      <c r="F82" s="6">
        <v>-5567.55</v>
      </c>
    </row>
    <row r="83" spans="1:6" ht="32" hidden="1" customHeight="1" outlineLevel="1" x14ac:dyDescent="0.2">
      <c r="A83" s="5" t="s">
        <v>121</v>
      </c>
      <c r="B83" s="6">
        <v>-17052.39</v>
      </c>
      <c r="C83" s="6">
        <v>-5000.0039999999999</v>
      </c>
      <c r="D83" s="6">
        <v>-12052.386</v>
      </c>
      <c r="E83" s="6">
        <v>-6255.96</v>
      </c>
      <c r="F83" s="6">
        <v>-10796.43</v>
      </c>
    </row>
    <row r="84" spans="1:6" ht="32" hidden="1" customHeight="1" outlineLevel="1" x14ac:dyDescent="0.2">
      <c r="A84" s="5" t="s">
        <v>122</v>
      </c>
      <c r="B84" s="6">
        <v>-92396.25</v>
      </c>
      <c r="C84" s="6">
        <v>-134000.00399999999</v>
      </c>
      <c r="D84" s="6">
        <v>41603.754000000001</v>
      </c>
      <c r="E84" s="6">
        <v>-119531.56</v>
      </c>
      <c r="F84" s="6">
        <v>27135.31</v>
      </c>
    </row>
    <row r="85" spans="1:6" ht="32" hidden="1" customHeight="1" outlineLevel="1" x14ac:dyDescent="0.2">
      <c r="A85" s="5" t="s">
        <v>123</v>
      </c>
      <c r="B85" s="6">
        <v>-11204</v>
      </c>
      <c r="C85" s="6">
        <v>-9999.9959999999992</v>
      </c>
      <c r="D85" s="6">
        <v>-1204.0039999999999</v>
      </c>
      <c r="E85" s="6">
        <v>-12222.95</v>
      </c>
      <c r="F85" s="6">
        <v>1018.95</v>
      </c>
    </row>
    <row r="86" spans="1:6" ht="18" customHeight="1" collapsed="1" x14ac:dyDescent="0.2">
      <c r="A86" s="7" t="s">
        <v>97</v>
      </c>
      <c r="B86" s="8">
        <f>SUM(B65:B85)</f>
        <v>-1164612.44</v>
      </c>
      <c r="C86" s="8">
        <f>SUM(C65:C85)</f>
        <v>-1120500.024</v>
      </c>
      <c r="D86" s="8">
        <f>SUM(D65:D85)</f>
        <v>-44112.415999999997</v>
      </c>
      <c r="E86" s="8">
        <f>SUM(E65:E85)</f>
        <v>-1047035.6299999999</v>
      </c>
      <c r="F86" s="8">
        <f>SUM(F65:F85)</f>
        <v>-117576.81000000001</v>
      </c>
    </row>
    <row r="87" spans="1:6" ht="48" hidden="1" customHeight="1" outlineLevel="1" x14ac:dyDescent="0.2">
      <c r="A87" s="1" t="s">
        <v>124</v>
      </c>
      <c r="B87" s="3" t="s">
        <v>125</v>
      </c>
      <c r="C87" s="3" t="s">
        <v>126</v>
      </c>
      <c r="D87" s="3" t="s">
        <v>127</v>
      </c>
      <c r="E87" s="3" t="s">
        <v>128</v>
      </c>
      <c r="F87" s="3" t="s">
        <v>129</v>
      </c>
    </row>
    <row r="88" spans="1:6" ht="32" hidden="1" customHeight="1" outlineLevel="1" x14ac:dyDescent="0.2">
      <c r="A88" s="5" t="s">
        <v>130</v>
      </c>
      <c r="B88" s="6">
        <v>0</v>
      </c>
      <c r="C88" s="6">
        <v>0</v>
      </c>
      <c r="D88" s="6">
        <v>0</v>
      </c>
      <c r="E88" s="6">
        <v>-2325</v>
      </c>
      <c r="F88" s="6">
        <v>2325</v>
      </c>
    </row>
    <row r="89" spans="1:6" ht="32" hidden="1" customHeight="1" outlineLevel="1" x14ac:dyDescent="0.2">
      <c r="A89" s="5" t="s">
        <v>131</v>
      </c>
      <c r="B89" s="6">
        <v>-952</v>
      </c>
      <c r="C89" s="6">
        <v>0</v>
      </c>
      <c r="D89" s="6">
        <v>-952</v>
      </c>
      <c r="E89" s="6">
        <v>-5676</v>
      </c>
      <c r="F89" s="6">
        <v>4724</v>
      </c>
    </row>
    <row r="90" spans="1:6" ht="32" hidden="1" customHeight="1" outlineLevel="1" x14ac:dyDescent="0.2">
      <c r="A90" s="5" t="s">
        <v>132</v>
      </c>
      <c r="B90" s="6">
        <v>-3570</v>
      </c>
      <c r="C90" s="6">
        <v>0</v>
      </c>
      <c r="D90" s="6">
        <v>-3570</v>
      </c>
      <c r="E90" s="6">
        <v>-8261</v>
      </c>
      <c r="F90" s="6">
        <v>4691</v>
      </c>
    </row>
    <row r="91" spans="1:6" ht="32" hidden="1" customHeight="1" outlineLevel="1" x14ac:dyDescent="0.2">
      <c r="A91" s="5" t="s">
        <v>133</v>
      </c>
      <c r="B91" s="6">
        <v>0</v>
      </c>
      <c r="C91" s="6">
        <v>0</v>
      </c>
      <c r="D91" s="6">
        <v>0</v>
      </c>
      <c r="E91" s="6">
        <v>-2100</v>
      </c>
      <c r="F91" s="6">
        <v>2100</v>
      </c>
    </row>
    <row r="92" spans="1:6" ht="32" hidden="1" customHeight="1" outlineLevel="1" x14ac:dyDescent="0.2">
      <c r="A92" s="5" t="s">
        <v>134</v>
      </c>
      <c r="B92" s="6">
        <v>-299</v>
      </c>
      <c r="C92" s="6">
        <v>-3000</v>
      </c>
      <c r="D92" s="6">
        <v>2701</v>
      </c>
      <c r="E92" s="6">
        <v>-2832.3</v>
      </c>
      <c r="F92" s="6">
        <v>2533.3000000000002</v>
      </c>
    </row>
    <row r="93" spans="1:6" ht="32" hidden="1" customHeight="1" outlineLevel="1" x14ac:dyDescent="0.2">
      <c r="A93" s="5" t="s">
        <v>135</v>
      </c>
      <c r="B93" s="6">
        <v>-3150</v>
      </c>
      <c r="C93" s="6">
        <v>-3999.9960000000001</v>
      </c>
      <c r="D93" s="6">
        <v>849.99599999999998</v>
      </c>
      <c r="E93" s="6">
        <v>-4062.5</v>
      </c>
      <c r="F93" s="6">
        <v>912.5</v>
      </c>
    </row>
    <row r="94" spans="1:6" ht="32" hidden="1" customHeight="1" outlineLevel="1" x14ac:dyDescent="0.2">
      <c r="A94" s="5" t="s">
        <v>136</v>
      </c>
      <c r="B94" s="6">
        <v>-1208.45</v>
      </c>
      <c r="C94" s="6">
        <v>-2000.0039999999999</v>
      </c>
      <c r="D94" s="6">
        <v>791.55399999999997</v>
      </c>
      <c r="E94" s="6">
        <v>-1117.3499999999999</v>
      </c>
      <c r="F94" s="6">
        <v>-91.1</v>
      </c>
    </row>
    <row r="95" spans="1:6" ht="32" hidden="1" customHeight="1" outlineLevel="1" x14ac:dyDescent="0.2">
      <c r="A95" s="5" t="s">
        <v>137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</row>
    <row r="96" spans="1:6" ht="32" hidden="1" customHeight="1" outlineLevel="1" x14ac:dyDescent="0.2">
      <c r="A96" s="5" t="s">
        <v>138</v>
      </c>
      <c r="B96" s="6">
        <v>-360</v>
      </c>
      <c r="C96" s="6">
        <v>-500.00400000000002</v>
      </c>
      <c r="D96" s="6">
        <v>140.00399999999999</v>
      </c>
      <c r="E96" s="6">
        <v>-447</v>
      </c>
      <c r="F96" s="6">
        <v>87</v>
      </c>
    </row>
    <row r="97" spans="1:6" ht="32" hidden="1" customHeight="1" outlineLevel="1" x14ac:dyDescent="0.2">
      <c r="A97" s="5" t="s">
        <v>139</v>
      </c>
      <c r="B97" s="6">
        <v>0</v>
      </c>
      <c r="C97" s="6">
        <v>0</v>
      </c>
      <c r="D97" s="6">
        <v>0</v>
      </c>
      <c r="E97" s="6">
        <v>-24118</v>
      </c>
      <c r="F97" s="6">
        <v>24118</v>
      </c>
    </row>
    <row r="98" spans="1:6" ht="32" hidden="1" customHeight="1" outlineLevel="1" x14ac:dyDescent="0.2">
      <c r="A98" s="5" t="s">
        <v>140</v>
      </c>
      <c r="B98" s="6">
        <v>-588</v>
      </c>
      <c r="C98" s="6">
        <v>0</v>
      </c>
      <c r="D98" s="6">
        <v>-588</v>
      </c>
      <c r="E98" s="6">
        <v>0</v>
      </c>
      <c r="F98" s="6">
        <v>-588</v>
      </c>
    </row>
    <row r="99" spans="1:6" ht="32" hidden="1" customHeight="1" outlineLevel="1" x14ac:dyDescent="0.2">
      <c r="A99" s="5" t="s">
        <v>141</v>
      </c>
      <c r="B99" s="6">
        <v>-15625</v>
      </c>
      <c r="C99" s="6">
        <v>-15999.995999999999</v>
      </c>
      <c r="D99" s="6">
        <v>374.99599999999998</v>
      </c>
      <c r="E99" s="6">
        <v>-16000</v>
      </c>
      <c r="F99" s="6">
        <v>375</v>
      </c>
    </row>
    <row r="100" spans="1:6" ht="32" hidden="1" customHeight="1" outlineLevel="1" x14ac:dyDescent="0.2">
      <c r="A100" s="5" t="s">
        <v>142</v>
      </c>
      <c r="B100" s="6">
        <v>-1875</v>
      </c>
      <c r="C100" s="6">
        <v>0</v>
      </c>
      <c r="D100" s="6">
        <v>-1875</v>
      </c>
      <c r="E100" s="6">
        <v>-42516.88</v>
      </c>
      <c r="F100" s="6">
        <v>40641.879999999997</v>
      </c>
    </row>
    <row r="101" spans="1:6" ht="32" hidden="1" customHeight="1" outlineLevel="1" x14ac:dyDescent="0.2">
      <c r="A101" s="5" t="s">
        <v>143</v>
      </c>
      <c r="B101" s="6">
        <v>-3338.51</v>
      </c>
      <c r="C101" s="6">
        <v>-3000</v>
      </c>
      <c r="D101" s="6">
        <v>-338.51</v>
      </c>
      <c r="E101" s="6">
        <v>-3133.21</v>
      </c>
      <c r="F101" s="6">
        <v>-205.3</v>
      </c>
    </row>
    <row r="102" spans="1:6" ht="32" hidden="1" customHeight="1" outlineLevel="1" x14ac:dyDescent="0.2">
      <c r="A102" s="5" t="s">
        <v>144</v>
      </c>
      <c r="B102" s="6">
        <v>-50000</v>
      </c>
      <c r="C102" s="6">
        <v>-42999.995999999999</v>
      </c>
      <c r="D102" s="6">
        <v>-7000.0039999999999</v>
      </c>
      <c r="E102" s="6">
        <v>-1441</v>
      </c>
      <c r="F102" s="6">
        <v>-48559</v>
      </c>
    </row>
    <row r="103" spans="1:6" ht="32" hidden="1" customHeight="1" outlineLevel="1" x14ac:dyDescent="0.2">
      <c r="A103" s="5" t="s">
        <v>145</v>
      </c>
      <c r="B103" s="6">
        <v>-5580</v>
      </c>
      <c r="C103" s="6">
        <v>-5000.0039999999999</v>
      </c>
      <c r="D103" s="6">
        <v>-579.99599999999998</v>
      </c>
      <c r="E103" s="6">
        <v>-5708</v>
      </c>
      <c r="F103" s="6">
        <v>128</v>
      </c>
    </row>
    <row r="104" spans="1:6" ht="32" hidden="1" customHeight="1" outlineLevel="1" x14ac:dyDescent="0.2">
      <c r="A104" s="5" t="s">
        <v>146</v>
      </c>
      <c r="B104" s="6">
        <v>-19242</v>
      </c>
      <c r="C104" s="6">
        <v>0</v>
      </c>
      <c r="D104" s="6">
        <v>-19242</v>
      </c>
      <c r="E104" s="6">
        <v>11762</v>
      </c>
      <c r="F104" s="6">
        <v>-31004</v>
      </c>
    </row>
    <row r="105" spans="1:6" ht="32" hidden="1" customHeight="1" outlineLevel="1" x14ac:dyDescent="0.2">
      <c r="A105" s="5" t="s">
        <v>147</v>
      </c>
      <c r="B105" s="6">
        <v>19242</v>
      </c>
      <c r="C105" s="6">
        <v>0</v>
      </c>
      <c r="D105" s="6">
        <v>19242</v>
      </c>
      <c r="E105" s="6">
        <v>-11762</v>
      </c>
      <c r="F105" s="6">
        <v>31004</v>
      </c>
    </row>
    <row r="106" spans="1:6" ht="18" customHeight="1" collapsed="1" x14ac:dyDescent="0.2">
      <c r="A106" s="7" t="s">
        <v>124</v>
      </c>
      <c r="B106" s="8">
        <f>SUM(B88:B105)</f>
        <v>-86545.959999999992</v>
      </c>
      <c r="C106" s="8">
        <f>SUM(C88:C105)</f>
        <v>-76500</v>
      </c>
      <c r="D106" s="8">
        <f>SUM(D88:D105)</f>
        <v>-10045.959999999999</v>
      </c>
      <c r="E106" s="8">
        <f>SUM(E88:E105)</f>
        <v>-119738.24000000001</v>
      </c>
      <c r="F106" s="8">
        <f>SUM(F88:F105)</f>
        <v>33192.279999999984</v>
      </c>
    </row>
    <row r="107" spans="1:6" ht="48" customHeight="1" outlineLevel="1" x14ac:dyDescent="0.2">
      <c r="A107" s="1" t="s">
        <v>148</v>
      </c>
      <c r="B107" s="3" t="s">
        <v>0</v>
      </c>
      <c r="C107" s="3" t="s">
        <v>0</v>
      </c>
      <c r="D107" s="3" t="s">
        <v>0</v>
      </c>
      <c r="E107" s="3" t="s">
        <v>0</v>
      </c>
      <c r="F107" s="3" t="s">
        <v>0</v>
      </c>
    </row>
    <row r="108" spans="1:6" ht="32" customHeight="1" outlineLevel="1" x14ac:dyDescent="0.2">
      <c r="A108" s="5" t="s">
        <v>149</v>
      </c>
      <c r="B108" s="6">
        <v>-7000</v>
      </c>
      <c r="C108" s="6">
        <v>0</v>
      </c>
      <c r="D108" s="6">
        <v>-7000</v>
      </c>
      <c r="E108" s="6">
        <v>0</v>
      </c>
      <c r="F108" s="6">
        <v>-7000</v>
      </c>
    </row>
    <row r="109" spans="1:6" ht="32" customHeight="1" outlineLevel="1" x14ac:dyDescent="0.2">
      <c r="A109" s="5" t="s">
        <v>150</v>
      </c>
      <c r="B109" s="6">
        <v>-840</v>
      </c>
      <c r="C109" s="6">
        <v>0</v>
      </c>
      <c r="D109" s="6">
        <v>-840</v>
      </c>
      <c r="E109" s="6">
        <v>0</v>
      </c>
      <c r="F109" s="6">
        <v>-840</v>
      </c>
    </row>
    <row r="110" spans="1:6" ht="32" customHeight="1" outlineLevel="1" x14ac:dyDescent="0.2">
      <c r="A110" s="5" t="s">
        <v>151</v>
      </c>
      <c r="B110" s="6">
        <v>-119470.44</v>
      </c>
      <c r="C110" s="6">
        <v>-119000</v>
      </c>
      <c r="D110" s="6">
        <v>-470.44</v>
      </c>
      <c r="E110" s="6">
        <v>-118250</v>
      </c>
      <c r="F110" s="6">
        <v>-1220.44</v>
      </c>
    </row>
    <row r="111" spans="1:6" ht="32" customHeight="1" outlineLevel="1" x14ac:dyDescent="0.2">
      <c r="A111" s="5" t="s">
        <v>152</v>
      </c>
      <c r="B111" s="6">
        <v>0</v>
      </c>
      <c r="C111" s="6">
        <v>-500.00400000000002</v>
      </c>
      <c r="D111" s="6">
        <v>500.00400000000002</v>
      </c>
      <c r="E111" s="6">
        <v>-458.8</v>
      </c>
      <c r="F111" s="6">
        <v>458.8</v>
      </c>
    </row>
    <row r="112" spans="1:6" ht="32" customHeight="1" outlineLevel="1" x14ac:dyDescent="0.2">
      <c r="A112" s="5" t="s">
        <v>153</v>
      </c>
      <c r="B112" s="6">
        <v>0</v>
      </c>
      <c r="C112" s="6">
        <v>-99.995999999999995</v>
      </c>
      <c r="D112" s="6">
        <v>99.995999999999995</v>
      </c>
      <c r="E112" s="6">
        <v>-62</v>
      </c>
      <c r="F112" s="6">
        <v>62</v>
      </c>
    </row>
    <row r="113" spans="1:6" ht="32" customHeight="1" outlineLevel="1" x14ac:dyDescent="0.2">
      <c r="A113" s="5" t="s">
        <v>154</v>
      </c>
      <c r="B113" s="6">
        <v>-800.46</v>
      </c>
      <c r="C113" s="6">
        <v>0</v>
      </c>
      <c r="D113" s="6">
        <v>-800.46</v>
      </c>
      <c r="E113" s="6">
        <v>0</v>
      </c>
      <c r="F113" s="6">
        <v>-800.46</v>
      </c>
    </row>
    <row r="114" spans="1:6" ht="32" customHeight="1" outlineLevel="1" x14ac:dyDescent="0.2">
      <c r="A114" s="5" t="s">
        <v>155</v>
      </c>
      <c r="B114" s="6">
        <v>-25422.23</v>
      </c>
      <c r="C114" s="6">
        <v>-32000.004000000001</v>
      </c>
      <c r="D114" s="6">
        <v>6577.7740000000003</v>
      </c>
      <c r="E114" s="6">
        <v>-35000</v>
      </c>
      <c r="F114" s="6">
        <v>9577.77</v>
      </c>
    </row>
    <row r="115" spans="1:6" ht="32" customHeight="1" outlineLevel="1" x14ac:dyDescent="0.2">
      <c r="A115" s="5" t="s">
        <v>156</v>
      </c>
      <c r="B115" s="6">
        <v>0</v>
      </c>
      <c r="C115" s="6">
        <v>-500.00400000000002</v>
      </c>
      <c r="D115" s="6">
        <v>500.00400000000002</v>
      </c>
      <c r="E115" s="6">
        <v>-519</v>
      </c>
      <c r="F115" s="6">
        <v>519</v>
      </c>
    </row>
    <row r="116" spans="1:6" ht="18" customHeight="1" x14ac:dyDescent="0.2">
      <c r="A116" s="7" t="s">
        <v>148</v>
      </c>
      <c r="B116" s="8">
        <f>SUM(B108:B115)</f>
        <v>-153533.13</v>
      </c>
      <c r="C116" s="8">
        <f>SUM(C108:C115)</f>
        <v>-152100.008</v>
      </c>
      <c r="D116" s="8">
        <f>SUM(D108:D115)</f>
        <v>-1433.1220000000012</v>
      </c>
      <c r="E116" s="8">
        <f>SUM(E108:E115)</f>
        <v>-154289.79999999999</v>
      </c>
      <c r="F116" s="8">
        <f>SUM(F108:F115)</f>
        <v>756.66999999999825</v>
      </c>
    </row>
    <row r="117" spans="1:6" ht="48" hidden="1" customHeight="1" outlineLevel="1" x14ac:dyDescent="0.2">
      <c r="A117" s="1" t="s">
        <v>157</v>
      </c>
      <c r="B117" s="3" t="s">
        <v>158</v>
      </c>
      <c r="C117" s="3" t="s">
        <v>159</v>
      </c>
      <c r="D117" s="3" t="s">
        <v>160</v>
      </c>
      <c r="E117" s="3" t="s">
        <v>161</v>
      </c>
      <c r="F117" s="3" t="s">
        <v>162</v>
      </c>
    </row>
    <row r="118" spans="1:6" ht="32" hidden="1" customHeight="1" outlineLevel="1" x14ac:dyDescent="0.2">
      <c r="A118" s="5" t="s">
        <v>163</v>
      </c>
      <c r="B118" s="6">
        <v>-222847.05</v>
      </c>
      <c r="C118" s="6">
        <v>-222911.00399999999</v>
      </c>
      <c r="D118" s="6">
        <v>63.954000000000001</v>
      </c>
      <c r="E118" s="6">
        <v>-222847.05</v>
      </c>
      <c r="F118" s="6">
        <v>0</v>
      </c>
    </row>
    <row r="119" spans="1:6" ht="32" hidden="1" customHeight="1" outlineLevel="1" x14ac:dyDescent="0.2">
      <c r="A119" s="5" t="s">
        <v>164</v>
      </c>
      <c r="B119" s="6">
        <v>-286187.52000000002</v>
      </c>
      <c r="C119" s="6">
        <v>-281766</v>
      </c>
      <c r="D119" s="6">
        <v>-4421.5200000000004</v>
      </c>
      <c r="E119" s="6">
        <v>-281776.52</v>
      </c>
      <c r="F119" s="6">
        <v>-4411</v>
      </c>
    </row>
    <row r="120" spans="1:6" ht="32" hidden="1" customHeight="1" outlineLevel="1" x14ac:dyDescent="0.2">
      <c r="A120" s="5" t="s">
        <v>165</v>
      </c>
      <c r="B120" s="6">
        <v>-13029.19</v>
      </c>
      <c r="C120" s="6">
        <v>-13029</v>
      </c>
      <c r="D120" s="6">
        <v>-0.19</v>
      </c>
      <c r="E120" s="6">
        <v>-13029.19</v>
      </c>
      <c r="F120" s="6">
        <v>0</v>
      </c>
    </row>
    <row r="121" spans="1:6" ht="18" customHeight="1" collapsed="1" x14ac:dyDescent="0.2">
      <c r="A121" s="7" t="s">
        <v>157</v>
      </c>
      <c r="B121" s="8">
        <f>SUM(B118:B120)</f>
        <v>-522063.76</v>
      </c>
      <c r="C121" s="8">
        <f>SUM(C118:C120)</f>
        <v>-517706.00399999996</v>
      </c>
      <c r="D121" s="8">
        <f>SUM(D118:D120)</f>
        <v>-4357.7560000000003</v>
      </c>
      <c r="E121" s="8">
        <f>SUM(E118:E120)</f>
        <v>-517652.76</v>
      </c>
      <c r="F121" s="8">
        <f>SUM(F118:F120)</f>
        <v>-4411</v>
      </c>
    </row>
    <row r="122" spans="1:6" ht="40" customHeight="1" x14ac:dyDescent="0.2">
      <c r="A122" s="1" t="s">
        <v>166</v>
      </c>
      <c r="B122" s="9">
        <f>SUM(B38:B51)+SUM(B54:B59)+B62+SUM(B65:B85)+SUM(B88:B105)+SUM(B108:B115)+SUM(B118:B120)</f>
        <v>-2234986.0300000003</v>
      </c>
      <c r="C122" s="9">
        <f>SUM(C38:C51)+SUM(C54:C59)+C62+SUM(C65:C85)+SUM(C88:C105)+SUM(C108:C115)+SUM(C118:C120)</f>
        <v>-2571106.0279999999</v>
      </c>
      <c r="D122" s="9">
        <f>SUM(D38:D51)+SUM(D54:D59)+D62+SUM(D65:D85)+SUM(D88:D105)+SUM(D108:D115)+SUM(D118:D120)</f>
        <v>336119.99800000002</v>
      </c>
      <c r="E122" s="9">
        <f>SUM(E38:E51)+SUM(E54:E59)+E62+SUM(E65:E85)+SUM(E88:E105)+SUM(E108:E115)+SUM(E118:E120)</f>
        <v>-8125378.7400000002</v>
      </c>
      <c r="F122" s="9">
        <f>SUM(F38:F51)+SUM(F54:F59)+F62+SUM(F65:F85)+SUM(F88:F105)+SUM(F108:F115)+SUM(F118:F120)</f>
        <v>5890392.7100000009</v>
      </c>
    </row>
    <row r="123" spans="1:6" ht="40" customHeight="1" x14ac:dyDescent="0.2">
      <c r="A123" s="1" t="s">
        <v>167</v>
      </c>
      <c r="B123" s="9">
        <f>SUM(B12:B15)+SUM(B18:B19)+SUM(B22:B25)+SUM(B28:B34)+SUM(B38:B51)+SUM(B54:B59)+B62+SUM(B65:B85)+SUM(B88:B105)+SUM(B108:B115)+SUM(B118:B120)</f>
        <v>574234.09000000008</v>
      </c>
      <c r="C123" s="9">
        <f>SUM(C12:C15)+SUM(C18:C19)+SUM(C22:C25)+SUM(C28:C34)+SUM(C38:C51)+SUM(C54:C59)+C62+SUM(C65:C85)+SUM(C88:C105)+SUM(C108:C115)+SUM(C118:C120)</f>
        <v>190993.97599999991</v>
      </c>
      <c r="D123" s="9">
        <f>SUM(D12:D15)+SUM(D18:D19)+SUM(D22:D25)+SUM(D28:D34)+SUM(D38:D51)+SUM(D54:D59)+D62+SUM(D65:D85)+SUM(D88:D105)+SUM(D108:D115)+SUM(D118:D120)</f>
        <v>383240.11399999994</v>
      </c>
      <c r="E123" s="9">
        <f>SUM(E12:E15)+SUM(E18:E19)+SUM(E22:E25)+SUM(E28:E34)+SUM(E38:E51)+SUM(E54:E59)+E62+SUM(E65:E85)+SUM(E88:E105)+SUM(E108:E115)+SUM(E118:E120)</f>
        <v>-5296635.3400000008</v>
      </c>
      <c r="F123" s="9">
        <f>SUM(F12:F15)+SUM(F18:F19)+SUM(F22:F25)+SUM(F28:F34)+SUM(F38:F51)+SUM(F54:F59)+F62+SUM(F65:F85)+SUM(F88:F105)+SUM(F108:F115)+SUM(F118:F120)</f>
        <v>5870869.4300000006</v>
      </c>
    </row>
    <row r="124" spans="1:6" ht="48" hidden="1" customHeight="1" outlineLevel="1" x14ac:dyDescent="0.2">
      <c r="A124" s="1" t="s">
        <v>168</v>
      </c>
      <c r="B124" s="3" t="s">
        <v>169</v>
      </c>
      <c r="C124" s="3" t="s">
        <v>170</v>
      </c>
      <c r="D124" s="3" t="s">
        <v>171</v>
      </c>
      <c r="E124" s="3" t="s">
        <v>172</v>
      </c>
      <c r="F124" s="3" t="s">
        <v>173</v>
      </c>
    </row>
    <row r="125" spans="1:6" ht="32" hidden="1" customHeight="1" outlineLevel="1" x14ac:dyDescent="0.2">
      <c r="A125" s="5" t="s">
        <v>174</v>
      </c>
      <c r="B125" s="6">
        <v>14694.06</v>
      </c>
      <c r="C125" s="6">
        <v>-2000</v>
      </c>
      <c r="D125" s="6">
        <v>16694.060000000001</v>
      </c>
      <c r="E125" s="6">
        <v>17655.41</v>
      </c>
      <c r="F125" s="6">
        <v>-2961.35</v>
      </c>
    </row>
    <row r="126" spans="1:6" ht="32" hidden="1" customHeight="1" outlineLevel="1" x14ac:dyDescent="0.2">
      <c r="A126" s="5" t="s">
        <v>175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</row>
    <row r="127" spans="1:6" ht="32" hidden="1" customHeight="1" outlineLevel="1" x14ac:dyDescent="0.2">
      <c r="A127" s="5" t="s">
        <v>176</v>
      </c>
      <c r="B127" s="6">
        <v>30</v>
      </c>
      <c r="C127" s="6">
        <v>0</v>
      </c>
      <c r="D127" s="6">
        <v>30</v>
      </c>
      <c r="E127" s="6">
        <v>19</v>
      </c>
      <c r="F127" s="6">
        <v>11</v>
      </c>
    </row>
    <row r="128" spans="1:6" ht="18" customHeight="1" collapsed="1" x14ac:dyDescent="0.2">
      <c r="A128" s="7" t="s">
        <v>168</v>
      </c>
      <c r="B128" s="8">
        <f>SUM(B125:B127)</f>
        <v>14724.06</v>
      </c>
      <c r="C128" s="8">
        <f>SUM(C125:C127)</f>
        <v>-2000</v>
      </c>
      <c r="D128" s="8">
        <f>SUM(D125:D127)</f>
        <v>16724.060000000001</v>
      </c>
      <c r="E128" s="8">
        <f>SUM(E125:E127)</f>
        <v>17674.41</v>
      </c>
      <c r="F128" s="8">
        <f>SUM(F125:F127)</f>
        <v>-2950.35</v>
      </c>
    </row>
    <row r="129" spans="1:6" ht="48" hidden="1" customHeight="1" outlineLevel="1" x14ac:dyDescent="0.2">
      <c r="A129" s="1" t="s">
        <v>177</v>
      </c>
      <c r="B129" s="3" t="s">
        <v>178</v>
      </c>
      <c r="C129" s="3" t="s">
        <v>179</v>
      </c>
      <c r="D129" s="3" t="s">
        <v>180</v>
      </c>
      <c r="E129" s="3" t="s">
        <v>181</v>
      </c>
      <c r="F129" s="3" t="s">
        <v>182</v>
      </c>
    </row>
    <row r="130" spans="1:6" ht="32" hidden="1" customHeight="1" outlineLevel="1" x14ac:dyDescent="0.2">
      <c r="A130" s="5" t="s">
        <v>183</v>
      </c>
      <c r="B130" s="6">
        <v>-147655</v>
      </c>
      <c r="C130" s="6">
        <v>-160000</v>
      </c>
      <c r="D130" s="6">
        <v>12345</v>
      </c>
      <c r="E130" s="6">
        <v>-160305</v>
      </c>
      <c r="F130" s="6">
        <v>12650</v>
      </c>
    </row>
    <row r="131" spans="1:6" ht="32" hidden="1" customHeight="1" outlineLevel="1" x14ac:dyDescent="0.2">
      <c r="A131" s="5" t="s">
        <v>184</v>
      </c>
      <c r="B131" s="6">
        <v>-108.61</v>
      </c>
      <c r="C131" s="6">
        <v>0</v>
      </c>
      <c r="D131" s="6">
        <v>-108.61</v>
      </c>
      <c r="E131" s="6">
        <v>0</v>
      </c>
      <c r="F131" s="6">
        <v>-108.61</v>
      </c>
    </row>
    <row r="132" spans="1:6" ht="18" customHeight="1" collapsed="1" x14ac:dyDescent="0.2">
      <c r="A132" s="7" t="s">
        <v>177</v>
      </c>
      <c r="B132" s="8">
        <f>SUM(B130:B131)</f>
        <v>-147763.60999999999</v>
      </c>
      <c r="C132" s="8">
        <f>SUM(C130:C131)</f>
        <v>-160000</v>
      </c>
      <c r="D132" s="8">
        <f>SUM(D130:D131)</f>
        <v>12236.39</v>
      </c>
      <c r="E132" s="8">
        <f>SUM(E130:E131)</f>
        <v>-160305</v>
      </c>
      <c r="F132" s="8">
        <f>SUM(F130:F131)</f>
        <v>12541.39</v>
      </c>
    </row>
    <row r="133" spans="1:6" ht="48" hidden="1" customHeight="1" outlineLevel="1" x14ac:dyDescent="0.2">
      <c r="A133" s="1" t="s">
        <v>185</v>
      </c>
      <c r="B133" s="3" t="s">
        <v>186</v>
      </c>
      <c r="C133" s="3" t="s">
        <v>186</v>
      </c>
      <c r="D133" s="3" t="s">
        <v>186</v>
      </c>
      <c r="E133" s="3" t="s">
        <v>187</v>
      </c>
      <c r="F133" s="3" t="s">
        <v>188</v>
      </c>
    </row>
    <row r="134" spans="1:6" ht="32" hidden="1" customHeight="1" outlineLevel="1" x14ac:dyDescent="0.2">
      <c r="A134" s="5" t="s">
        <v>189</v>
      </c>
      <c r="B134" s="6">
        <v>0</v>
      </c>
      <c r="C134" s="6">
        <v>0</v>
      </c>
      <c r="D134" s="6">
        <v>0</v>
      </c>
      <c r="E134" s="6">
        <v>3183</v>
      </c>
      <c r="F134" s="6">
        <v>-3183</v>
      </c>
    </row>
    <row r="135" spans="1:6" ht="18" customHeight="1" collapsed="1" x14ac:dyDescent="0.2">
      <c r="A135" s="7" t="s">
        <v>185</v>
      </c>
      <c r="B135" s="8">
        <f>B134</f>
        <v>0</v>
      </c>
      <c r="C135" s="8">
        <f>C134</f>
        <v>0</v>
      </c>
      <c r="D135" s="8">
        <f>D134</f>
        <v>0</v>
      </c>
      <c r="E135" s="8">
        <f>E134</f>
        <v>3183</v>
      </c>
      <c r="F135" s="8">
        <f>F134</f>
        <v>-3183</v>
      </c>
    </row>
    <row r="136" spans="1:6" ht="40" customHeight="1" x14ac:dyDescent="0.2">
      <c r="A136" s="1" t="s">
        <v>190</v>
      </c>
      <c r="B136" s="9">
        <f>SUM(B125:B127)+SUM(B130:B131)+B134</f>
        <v>-133039.54999999999</v>
      </c>
      <c r="C136" s="9">
        <f>SUM(C125:C127)+SUM(C130:C131)+C134</f>
        <v>-162000</v>
      </c>
      <c r="D136" s="9">
        <f>SUM(D125:D127)+SUM(D130:D131)+D134</f>
        <v>28960.45</v>
      </c>
      <c r="E136" s="9">
        <f>SUM(E125:E127)+SUM(E130:E131)+E134</f>
        <v>-139447.59</v>
      </c>
      <c r="F136" s="9">
        <f>SUM(F125:F127)+SUM(F130:F131)+F134</f>
        <v>6408.0399999999991</v>
      </c>
    </row>
    <row r="137" spans="1:6" ht="40" customHeight="1" x14ac:dyDescent="0.2">
      <c r="A137" s="1" t="s">
        <v>191</v>
      </c>
      <c r="B137" s="9">
        <f>SUM(B12:B15)+SUM(B18:B19)+SUM(B22:B25)+SUM(B28:B34)+SUM(B38:B51)+SUM(B54:B59)+B62+SUM(B65:B85)+SUM(B88:B105)+SUM(B108:B115)+SUM(B118:B120)+SUM(B125:B127)+SUM(B130:B131)+B134</f>
        <v>441194.54000000015</v>
      </c>
      <c r="C137" s="9">
        <f>SUM(C12:C15)+SUM(C18:C19)+SUM(C22:C25)+SUM(C28:C34)+SUM(C38:C51)+SUM(C54:C59)+C62+SUM(C65:C85)+SUM(C88:C105)+SUM(C108:C115)+SUM(C118:C120)+SUM(C125:C127)+SUM(C130:C131)+C134</f>
        <v>28993.975999999908</v>
      </c>
      <c r="D137" s="9">
        <f>SUM(D12:D15)+SUM(D18:D19)+SUM(D22:D25)+SUM(D28:D34)+SUM(D38:D51)+SUM(D54:D59)+D62+SUM(D65:D85)+SUM(D88:D105)+SUM(D108:D115)+SUM(D118:D120)+SUM(D125:D127)+SUM(D130:D131)+D134</f>
        <v>412200.56399999995</v>
      </c>
      <c r="E137" s="9">
        <f>SUM(E12:E15)+SUM(E18:E19)+SUM(E22:E25)+SUM(E28:E34)+SUM(E38:E51)+SUM(E54:E59)+E62+SUM(E65:E85)+SUM(E88:E105)+SUM(E108:E115)+SUM(E118:E120)+SUM(E125:E127)+SUM(E130:E131)+E134</f>
        <v>-5436082.9300000006</v>
      </c>
      <c r="F137" s="9">
        <f>SUM(F12:F15)+SUM(F18:F19)+SUM(F22:F25)+SUM(F28:F34)+SUM(F38:F51)+SUM(F54:F59)+F62+SUM(F65:F85)+SUM(F88:F105)+SUM(F108:F115)+SUM(F118:F120)+SUM(F125:F127)+SUM(F130:F131)+F134</f>
        <v>5877277.4700000007</v>
      </c>
    </row>
    <row r="138" spans="1:6" ht="40" customHeight="1" x14ac:dyDescent="0.2">
      <c r="A138" s="1" t="s">
        <v>192</v>
      </c>
      <c r="B138" s="9">
        <f>SUM(B12:B15)+SUM(B18:B19)+SUM(B22:B25)+SUM(B28:B34)+SUM(B38:B51)+SUM(B54:B59)+B62+SUM(B65:B85)+SUM(B88:B105)+SUM(B108:B115)+SUM(B118:B120)+SUM(B125:B127)+SUM(B130:B131)+B134</f>
        <v>441194.54000000015</v>
      </c>
      <c r="C138" s="9">
        <f>SUM(C12:C15)+SUM(C18:C19)+SUM(C22:C25)+SUM(C28:C34)+SUM(C38:C51)+SUM(C54:C59)+C62+SUM(C65:C85)+SUM(C88:C105)+SUM(C108:C115)+SUM(C118:C120)+SUM(C125:C127)+SUM(C130:C131)+C134</f>
        <v>28993.975999999908</v>
      </c>
      <c r="D138" s="9">
        <f>SUM(D12:D15)+SUM(D18:D19)+SUM(D22:D25)+SUM(D28:D34)+SUM(D38:D51)+SUM(D54:D59)+D62+SUM(D65:D85)+SUM(D88:D105)+SUM(D108:D115)+SUM(D118:D120)+SUM(D125:D127)+SUM(D130:D131)+D134</f>
        <v>412200.56399999995</v>
      </c>
      <c r="E138" s="9">
        <f>SUM(E12:E15)+SUM(E18:E19)+SUM(E22:E25)+SUM(E28:E34)+SUM(E38:E51)+SUM(E54:E59)+E62+SUM(E65:E85)+SUM(E88:E105)+SUM(E108:E115)+SUM(E118:E120)+SUM(E125:E127)+SUM(E130:E131)+E134</f>
        <v>-5436082.9300000006</v>
      </c>
      <c r="F138" s="9">
        <f>SUM(F12:F15)+SUM(F18:F19)+SUM(F22:F25)+SUM(F28:F34)+SUM(F38:F51)+SUM(F54:F59)+F62+SUM(F65:F85)+SUM(F88:F105)+SUM(F108:F115)+SUM(F118:F120)+SUM(F125:F127)+SUM(F130:F131)+F134</f>
        <v>5877277.4700000007</v>
      </c>
    </row>
    <row r="139" spans="1:6" ht="15" x14ac:dyDescent="0.2">
      <c r="A139" s="1" t="s">
        <v>0</v>
      </c>
    </row>
    <row r="140" spans="1:6" ht="15" x14ac:dyDescent="0.2">
      <c r="A140" s="1" t="s">
        <v>193</v>
      </c>
    </row>
  </sheetData>
  <mergeCells count="9">
    <mergeCell ref="B6:F6"/>
    <mergeCell ref="B7:F7"/>
    <mergeCell ref="B9:D9"/>
    <mergeCell ref="E9:F9"/>
    <mergeCell ref="B1:F1"/>
    <mergeCell ref="B2:F2"/>
    <mergeCell ref="B3:F3"/>
    <mergeCell ref="B4:F4"/>
    <mergeCell ref="B5:F5"/>
  </mergeCells>
  <pageMargins left="0.7" right="0.7" top="0.75" bottom="0.75" header="0.3" footer="0.3"/>
  <pageSetup fitToHeight="0" orientation="landscape"/>
  <headerFooter>
    <oddFooter>&amp;L&amp;D &amp;T&amp;R&amp;P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Resultatrapport 2017</vt:lpstr>
      <vt:lpstr>Resultatrapport 2018</vt:lpstr>
      <vt:lpstr>Resultatrapport 2019</vt:lpstr>
      <vt:lpstr>Resultatrapport 2020</vt:lpstr>
      <vt:lpstr>Resultatrapport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Håkan Malmer</cp:lastModifiedBy>
  <dcterms:created xsi:type="dcterms:W3CDTF">2022-02-09T16:28:42Z</dcterms:created>
  <dcterms:modified xsi:type="dcterms:W3CDTF">2022-02-09T16:03:57Z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