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hakanmalmer 1/iCloud Drive (arkiv)/Documents/Dokument – Håkan Malmers iMac/Vagnmakaren/Ekonomi/"/>
    </mc:Choice>
  </mc:AlternateContent>
  <xr:revisionPtr revIDLastSave="0" documentId="8_{EDDDE0C9-4EA6-FC40-8321-3A4E90D3B6CC}" xr6:coauthVersionLast="36" xr6:coauthVersionMax="36" xr10:uidLastSave="{00000000-0000-0000-0000-000000000000}"/>
  <bookViews>
    <workbookView xWindow="0" yWindow="500" windowWidth="23920" windowHeight="9660" xr2:uid="{00000000-000D-0000-FFFF-FFFF00000000}"/>
  </bookViews>
  <sheets>
    <sheet name="Resultatrapport 2017" sheetId="4" r:id="rId1"/>
    <sheet name="Resultatrapport 2018" sheetId="5" r:id="rId2"/>
    <sheet name="Resultatrapport 2019" sheetId="3" r:id="rId3"/>
    <sheet name="Resultatrapport 2020" sheetId="2" r:id="rId4"/>
    <sheet name="Resultatrapport 2021" sheetId="1" r:id="rId5"/>
  </sheets>
  <calcPr calcId="181029"/>
</workbook>
</file>

<file path=xl/calcChain.xml><?xml version="1.0" encoding="utf-8"?>
<calcChain xmlns="http://schemas.openxmlformats.org/spreadsheetml/2006/main">
  <c r="B17" i="5" l="1"/>
  <c r="C17" i="5"/>
  <c r="D17" i="5"/>
  <c r="E17" i="5"/>
  <c r="F17" i="5"/>
  <c r="B20" i="5"/>
  <c r="C20" i="5"/>
  <c r="D20" i="5"/>
  <c r="E20" i="5"/>
  <c r="F20" i="5"/>
  <c r="B23" i="5"/>
  <c r="C23" i="5"/>
  <c r="D23" i="5"/>
  <c r="E23" i="5"/>
  <c r="F23" i="5"/>
  <c r="B31" i="5"/>
  <c r="C31" i="5"/>
  <c r="D31" i="5"/>
  <c r="E31" i="5"/>
  <c r="F31" i="5"/>
  <c r="B32" i="5"/>
  <c r="C32" i="5"/>
  <c r="D32" i="5"/>
  <c r="E32" i="5"/>
  <c r="F32" i="5"/>
  <c r="B47" i="5"/>
  <c r="C47" i="5"/>
  <c r="D47" i="5"/>
  <c r="E47" i="5"/>
  <c r="F47" i="5"/>
  <c r="B57" i="5"/>
  <c r="C57" i="5"/>
  <c r="D57" i="5"/>
  <c r="E57" i="5"/>
  <c r="F57" i="5"/>
  <c r="B60" i="5"/>
  <c r="C60" i="5"/>
  <c r="D60" i="5"/>
  <c r="E60" i="5"/>
  <c r="F60" i="5"/>
  <c r="B83" i="5"/>
  <c r="C83" i="5"/>
  <c r="D83" i="5"/>
  <c r="E83" i="5"/>
  <c r="F83" i="5"/>
  <c r="B100" i="5"/>
  <c r="C100" i="5"/>
  <c r="D100" i="5"/>
  <c r="E100" i="5"/>
  <c r="F100" i="5"/>
  <c r="B108" i="5"/>
  <c r="C108" i="5"/>
  <c r="D108" i="5"/>
  <c r="E108" i="5"/>
  <c r="F108" i="5"/>
  <c r="B114" i="5"/>
  <c r="C114" i="5"/>
  <c r="D114" i="5"/>
  <c r="E114" i="5"/>
  <c r="F114" i="5"/>
  <c r="B115" i="5"/>
  <c r="C115" i="5"/>
  <c r="D115" i="5"/>
  <c r="E115" i="5"/>
  <c r="F115" i="5"/>
  <c r="B116" i="5"/>
  <c r="C116" i="5"/>
  <c r="D116" i="5"/>
  <c r="E116" i="5"/>
  <c r="F116" i="5"/>
  <c r="B122" i="5"/>
  <c r="C122" i="5"/>
  <c r="D122" i="5"/>
  <c r="E122" i="5"/>
  <c r="F122" i="5"/>
  <c r="B127" i="5"/>
  <c r="C127" i="5"/>
  <c r="D127" i="5"/>
  <c r="E127" i="5"/>
  <c r="F127" i="5"/>
  <c r="B131" i="5"/>
  <c r="C131" i="5"/>
  <c r="D131" i="5"/>
  <c r="E131" i="5"/>
  <c r="F131" i="5"/>
  <c r="B132" i="5"/>
  <c r="C132" i="5"/>
  <c r="D132" i="5"/>
  <c r="E132" i="5"/>
  <c r="F132" i="5"/>
  <c r="B133" i="5"/>
  <c r="C133" i="5"/>
  <c r="D133" i="5"/>
  <c r="E133" i="5"/>
  <c r="F133" i="5"/>
  <c r="B134" i="5"/>
  <c r="C134" i="5"/>
  <c r="D134" i="5"/>
  <c r="E134" i="5"/>
  <c r="F134" i="5"/>
  <c r="B17" i="4"/>
  <c r="C17" i="4"/>
  <c r="D17" i="4"/>
  <c r="E17" i="4"/>
  <c r="F17" i="4"/>
  <c r="B20" i="4"/>
  <c r="C20" i="4"/>
  <c r="D20" i="4"/>
  <c r="E20" i="4"/>
  <c r="F20" i="4"/>
  <c r="B25" i="4"/>
  <c r="C25" i="4"/>
  <c r="D25" i="4"/>
  <c r="E25" i="4"/>
  <c r="F25" i="4"/>
  <c r="B26" i="4"/>
  <c r="C26" i="4"/>
  <c r="D26" i="4"/>
  <c r="E26" i="4"/>
  <c r="F26" i="4"/>
  <c r="B37" i="4"/>
  <c r="C37" i="4"/>
  <c r="D37" i="4"/>
  <c r="E37" i="4"/>
  <c r="F37" i="4"/>
  <c r="B43" i="4"/>
  <c r="C43" i="4"/>
  <c r="D43" i="4"/>
  <c r="E43" i="4"/>
  <c r="F43" i="4"/>
  <c r="B46" i="4"/>
  <c r="C46" i="4"/>
  <c r="D46" i="4"/>
  <c r="E46" i="4"/>
  <c r="F46" i="4"/>
  <c r="B68" i="4"/>
  <c r="C68" i="4"/>
  <c r="D68" i="4"/>
  <c r="E68" i="4"/>
  <c r="F68" i="4"/>
  <c r="B76" i="4"/>
  <c r="C76" i="4"/>
  <c r="D76" i="4"/>
  <c r="E76" i="4"/>
  <c r="F76" i="4"/>
  <c r="B82" i="4"/>
  <c r="C82" i="4"/>
  <c r="D82" i="4"/>
  <c r="E82" i="4"/>
  <c r="F82" i="4"/>
  <c r="B87" i="4"/>
  <c r="C87" i="4"/>
  <c r="D87" i="4"/>
  <c r="E87" i="4"/>
  <c r="F87" i="4"/>
  <c r="B88" i="4"/>
  <c r="C88" i="4"/>
  <c r="D88" i="4"/>
  <c r="E88" i="4"/>
  <c r="F88" i="4"/>
  <c r="B89" i="4"/>
  <c r="C89" i="4"/>
  <c r="D89" i="4"/>
  <c r="E89" i="4"/>
  <c r="F89" i="4"/>
  <c r="B94" i="4"/>
  <c r="C94" i="4"/>
  <c r="D94" i="4"/>
  <c r="E94" i="4"/>
  <c r="F94" i="4"/>
  <c r="B97" i="4"/>
  <c r="C97" i="4"/>
  <c r="D97" i="4"/>
  <c r="E97" i="4"/>
  <c r="F97" i="4"/>
  <c r="B100" i="4"/>
  <c r="C100" i="4"/>
  <c r="D100" i="4"/>
  <c r="E100" i="4"/>
  <c r="F100" i="4"/>
  <c r="B101" i="4"/>
  <c r="C101" i="4"/>
  <c r="D101" i="4"/>
  <c r="E101" i="4"/>
  <c r="F101" i="4"/>
  <c r="B102" i="4"/>
  <c r="C102" i="4"/>
  <c r="D102" i="4"/>
  <c r="E102" i="4"/>
  <c r="F102" i="4"/>
  <c r="B103" i="4"/>
  <c r="C103" i="4"/>
  <c r="D103" i="4"/>
  <c r="E103" i="4"/>
  <c r="F103" i="4"/>
  <c r="B16" i="3"/>
  <c r="C16" i="3"/>
  <c r="D16" i="3"/>
  <c r="E16" i="3"/>
  <c r="F16" i="3"/>
  <c r="B20" i="3"/>
  <c r="C20" i="3"/>
  <c r="D20" i="3"/>
  <c r="E20" i="3"/>
  <c r="F20" i="3"/>
  <c r="B23" i="3"/>
  <c r="C23" i="3"/>
  <c r="D23" i="3"/>
  <c r="E23" i="3"/>
  <c r="F23" i="3"/>
  <c r="B35" i="3"/>
  <c r="C35" i="3"/>
  <c r="D35" i="3"/>
  <c r="E35" i="3"/>
  <c r="F35" i="3"/>
  <c r="B36" i="3"/>
  <c r="C36" i="3"/>
  <c r="D36" i="3"/>
  <c r="E36" i="3"/>
  <c r="F36" i="3"/>
  <c r="B50" i="3"/>
  <c r="C50" i="3"/>
  <c r="D50" i="3"/>
  <c r="E50" i="3"/>
  <c r="F50" i="3"/>
  <c r="B56" i="3"/>
  <c r="C56" i="3"/>
  <c r="D56" i="3"/>
  <c r="E56" i="3"/>
  <c r="F56" i="3"/>
  <c r="B59" i="3"/>
  <c r="C59" i="3"/>
  <c r="D59" i="3"/>
  <c r="E59" i="3"/>
  <c r="F59" i="3"/>
  <c r="B81" i="3"/>
  <c r="C81" i="3"/>
  <c r="D81" i="3"/>
  <c r="E81" i="3"/>
  <c r="F81" i="3"/>
  <c r="B100" i="3"/>
  <c r="C100" i="3"/>
  <c r="D100" i="3"/>
  <c r="E100" i="3"/>
  <c r="F100" i="3"/>
  <c r="B106" i="3"/>
  <c r="C106" i="3"/>
  <c r="D106" i="3"/>
  <c r="E106" i="3"/>
  <c r="F106" i="3"/>
  <c r="B112" i="3"/>
  <c r="C112" i="3"/>
  <c r="D112" i="3"/>
  <c r="E112" i="3"/>
  <c r="F112" i="3"/>
  <c r="B113" i="3"/>
  <c r="C113" i="3"/>
  <c r="D113" i="3"/>
  <c r="E113" i="3"/>
  <c r="F113" i="3"/>
  <c r="B114" i="3"/>
  <c r="C114" i="3"/>
  <c r="D114" i="3"/>
  <c r="E114" i="3"/>
  <c r="F114" i="3"/>
  <c r="B119" i="3"/>
  <c r="C119" i="3"/>
  <c r="D119" i="3"/>
  <c r="E119" i="3"/>
  <c r="F119" i="3"/>
  <c r="B124" i="3"/>
  <c r="C124" i="3"/>
  <c r="D124" i="3"/>
  <c r="E124" i="3"/>
  <c r="F124" i="3"/>
  <c r="B128" i="3"/>
  <c r="C128" i="3"/>
  <c r="D128" i="3"/>
  <c r="E128" i="3"/>
  <c r="F128" i="3"/>
  <c r="B129" i="3"/>
  <c r="C129" i="3"/>
  <c r="D129" i="3"/>
  <c r="E129" i="3"/>
  <c r="F129" i="3"/>
  <c r="B130" i="3"/>
  <c r="C130" i="3"/>
  <c r="D130" i="3"/>
  <c r="E130" i="3"/>
  <c r="F130" i="3"/>
  <c r="B131" i="3"/>
  <c r="C131" i="3"/>
  <c r="D131" i="3"/>
  <c r="E131" i="3"/>
  <c r="F131" i="3"/>
  <c r="B16" i="2"/>
  <c r="C16" i="2"/>
  <c r="D16" i="2"/>
  <c r="E16" i="2"/>
  <c r="F16" i="2"/>
  <c r="B20" i="2"/>
  <c r="C20" i="2"/>
  <c r="D20" i="2"/>
  <c r="E20" i="2"/>
  <c r="F20" i="2"/>
  <c r="B27" i="2"/>
  <c r="C27" i="2"/>
  <c r="D27" i="2"/>
  <c r="E27" i="2"/>
  <c r="F27" i="2"/>
  <c r="B40" i="2"/>
  <c r="C40" i="2"/>
  <c r="D40" i="2"/>
  <c r="E40" i="2"/>
  <c r="F40" i="2"/>
  <c r="B41" i="2"/>
  <c r="C41" i="2"/>
  <c r="D41" i="2"/>
  <c r="E41" i="2"/>
  <c r="F41" i="2"/>
  <c r="B54" i="2"/>
  <c r="C54" i="2"/>
  <c r="D54" i="2"/>
  <c r="E54" i="2"/>
  <c r="F54" i="2"/>
  <c r="B58" i="2"/>
  <c r="C58" i="2"/>
  <c r="D58" i="2"/>
  <c r="E58" i="2"/>
  <c r="F58" i="2"/>
  <c r="B61" i="2"/>
  <c r="C61" i="2"/>
  <c r="D61" i="2"/>
  <c r="E61" i="2"/>
  <c r="F61" i="2"/>
  <c r="B83" i="2"/>
  <c r="C83" i="2"/>
  <c r="D83" i="2"/>
  <c r="E83" i="2"/>
  <c r="F83" i="2"/>
  <c r="B104" i="2"/>
  <c r="C104" i="2"/>
  <c r="D104" i="2"/>
  <c r="E104" i="2"/>
  <c r="F104" i="2"/>
  <c r="B111" i="2"/>
  <c r="C111" i="2"/>
  <c r="D111" i="2"/>
  <c r="E111" i="2"/>
  <c r="F111" i="2"/>
  <c r="B117" i="2"/>
  <c r="C117" i="2"/>
  <c r="D117" i="2"/>
  <c r="E117" i="2"/>
  <c r="F117" i="2"/>
  <c r="B118" i="2"/>
  <c r="C118" i="2"/>
  <c r="D118" i="2"/>
  <c r="E118" i="2"/>
  <c r="F118" i="2"/>
  <c r="B119" i="2"/>
  <c r="C119" i="2"/>
  <c r="D119" i="2"/>
  <c r="E119" i="2"/>
  <c r="F119" i="2"/>
  <c r="B124" i="2"/>
  <c r="C124" i="2"/>
  <c r="D124" i="2"/>
  <c r="E124" i="2"/>
  <c r="F124" i="2"/>
  <c r="B127" i="2"/>
  <c r="C127" i="2"/>
  <c r="D127" i="2"/>
  <c r="E127" i="2"/>
  <c r="F127" i="2"/>
  <c r="B130" i="2"/>
  <c r="C130" i="2"/>
  <c r="D130" i="2"/>
  <c r="E130" i="2"/>
  <c r="F130" i="2"/>
  <c r="B131" i="2"/>
  <c r="C131" i="2"/>
  <c r="D131" i="2"/>
  <c r="E131" i="2"/>
  <c r="F131" i="2"/>
  <c r="B132" i="2"/>
  <c r="C132" i="2"/>
  <c r="D132" i="2"/>
  <c r="E132" i="2"/>
  <c r="F132" i="2"/>
  <c r="B133" i="2"/>
  <c r="C133" i="2"/>
  <c r="D133" i="2"/>
  <c r="E133" i="2"/>
  <c r="F133" i="2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7" i="1"/>
  <c r="E127" i="1"/>
  <c r="D127" i="1"/>
  <c r="C127" i="1"/>
  <c r="B127" i="1"/>
  <c r="F123" i="1"/>
  <c r="E123" i="1"/>
  <c r="D123" i="1"/>
  <c r="C123" i="1"/>
  <c r="B123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2" i="1"/>
  <c r="E112" i="1"/>
  <c r="D112" i="1"/>
  <c r="C112" i="1"/>
  <c r="B112" i="1"/>
  <c r="F102" i="1"/>
  <c r="E102" i="1"/>
  <c r="D102" i="1"/>
  <c r="C102" i="1"/>
  <c r="B102" i="1"/>
  <c r="F83" i="1"/>
  <c r="E83" i="1"/>
  <c r="D83" i="1"/>
  <c r="C83" i="1"/>
  <c r="B83" i="1"/>
  <c r="F62" i="1"/>
  <c r="E62" i="1"/>
  <c r="D62" i="1"/>
  <c r="C62" i="1"/>
  <c r="B62" i="1"/>
  <c r="F59" i="1"/>
  <c r="E59" i="1"/>
  <c r="D59" i="1"/>
  <c r="C59" i="1"/>
  <c r="B59" i="1"/>
  <c r="F51" i="1"/>
  <c r="E51" i="1"/>
  <c r="D51" i="1"/>
  <c r="C51" i="1"/>
  <c r="B51" i="1"/>
  <c r="F36" i="1"/>
  <c r="E36" i="1"/>
  <c r="D36" i="1"/>
  <c r="C36" i="1"/>
  <c r="B36" i="1"/>
  <c r="F35" i="1"/>
  <c r="E35" i="1"/>
  <c r="D35" i="1"/>
  <c r="C35" i="1"/>
  <c r="B35" i="1"/>
  <c r="F26" i="1"/>
  <c r="E26" i="1"/>
  <c r="D26" i="1"/>
  <c r="C26" i="1"/>
  <c r="B26" i="1"/>
  <c r="F20" i="1"/>
  <c r="E20" i="1"/>
  <c r="D20" i="1"/>
  <c r="C20" i="1"/>
  <c r="B20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<sst xmlns="http://schemas.openxmlformats.org/spreadsheetml/2006/main" count="1054" uniqueCount="228">
  <si>
    <t xml:space="preserve"> </t>
  </si>
  <si>
    <t>Kund</t>
  </si>
  <si>
    <t>208294 - Brf Vagnmakaren</t>
  </si>
  <si>
    <t>Org.nummer</t>
  </si>
  <si>
    <t>7696091664</t>
  </si>
  <si>
    <t>Perioder</t>
  </si>
  <si>
    <t>JAN 2021 - DEC 2021</t>
  </si>
  <si>
    <t>Konton</t>
  </si>
  <si>
    <t>Samtliga</t>
  </si>
  <si>
    <t>Fastigheter</t>
  </si>
  <si>
    <t>208294001</t>
  </si>
  <si>
    <t>Rapportuttag</t>
  </si>
  <si>
    <t>JAN 2020 - DEC 2020</t>
  </si>
  <si>
    <t>Utfall</t>
  </si>
  <si>
    <t>Budget</t>
  </si>
  <si>
    <t>Avvikelse</t>
  </si>
  <si>
    <t>Årsavgifter och hyror</t>
  </si>
  <si>
    <t>3010 Hyresintäkter bostäder</t>
  </si>
  <si>
    <t>3016 Hyresintäkter p-platser momsregistrerade</t>
  </si>
  <si>
    <t>3017 Hyresintäkter p-platser ej momsregistrerade</t>
  </si>
  <si>
    <t>3020 Årsavgifter, bostäder</t>
  </si>
  <si>
    <t>Hyres- och avgiftsbortfall</t>
  </si>
  <si>
    <t>3080 Hyres- och avgiftsbortfall bostäder</t>
  </si>
  <si>
    <t>3086 Hyres- och avgiftsbortfall p-platser ej momsreg</t>
  </si>
  <si>
    <t>Övriga avgifter</t>
  </si>
  <si>
    <t>3111 Debiterade vattenavgifter moms</t>
  </si>
  <si>
    <t>3121 Debiterade elavgifter moms</t>
  </si>
  <si>
    <t>3122 Debiterade elavgifter ej moms</t>
  </si>
  <si>
    <t>3218 Digitala tjänster (Bredband, TV etc) ej moms</t>
  </si>
  <si>
    <t>Övriga förvaltningsintäkter</t>
  </si>
  <si>
    <t>3245 Pantförskrivningsavgifter</t>
  </si>
  <si>
    <t>3246 Överlåtelseavgift</t>
  </si>
  <si>
    <t>3511 Inkasso</t>
  </si>
  <si>
    <t>3740 Öres- och kronutjämning</t>
  </si>
  <si>
    <t>3996 Påminnelseavgift</t>
  </si>
  <si>
    <t>3998 Övriga rörelseintäkter ej moms</t>
  </si>
  <si>
    <t>3999 Övriga rörelseintäkter moms</t>
  </si>
  <si>
    <t>SUMMA INTÄKTER</t>
  </si>
  <si>
    <t>Reparationer</t>
  </si>
  <si>
    <t>4310 Rep bostäder utg för köpta tj</t>
  </si>
  <si>
    <t>4330 Rep gemensamma utrymmen utg för köpta tj</t>
  </si>
  <si>
    <t>4334 Rep gem utry utg för köpta tj Tvättutrustning</t>
  </si>
  <si>
    <t>4340 Rep installationer utg för köpta tj</t>
  </si>
  <si>
    <t>4341 Rep install utg för köpta tj VA/Sanitet</t>
  </si>
  <si>
    <t>4342 Rep install utg för köpta tj Värme</t>
  </si>
  <si>
    <t>4344 Rep install utg för köpta tj El</t>
  </si>
  <si>
    <t>4346 Rep install utg för köpta tj Hissar</t>
  </si>
  <si>
    <t>4352 Rep huskropp utg för köpta tj Fasader</t>
  </si>
  <si>
    <t>4354 Rep huskropp utg för köpta tj Balkonger</t>
  </si>
  <si>
    <t>4355 Rep huskropp utg för köpta tj Dörrar &amp; Portar</t>
  </si>
  <si>
    <t>4391 Vattenskador</t>
  </si>
  <si>
    <t>4393 Övriga försäkringsskador</t>
  </si>
  <si>
    <t>Underhåll</t>
  </si>
  <si>
    <t>4530 UH gemensamma utrymmen utg för köpta tj</t>
  </si>
  <si>
    <t>4540 UH installationer utg för köpta tj</t>
  </si>
  <si>
    <t>4541 UH installationer utg för köpta tj VA/Sanitet</t>
  </si>
  <si>
    <t>4543 UH installationer utg för köpta tj Ventilation</t>
  </si>
  <si>
    <t>4555 UH huskropp utg för köpta tj Dörrar &amp; Portar</t>
  </si>
  <si>
    <t>4590 Underhåll Övrigt</t>
  </si>
  <si>
    <t>Fastighetsskatt</t>
  </si>
  <si>
    <t>4800 Fastighetsskatt</t>
  </si>
  <si>
    <t>Driftskostnader</t>
  </si>
  <si>
    <t>4115 Trädgårdsskötsel extra debiterat</t>
  </si>
  <si>
    <t>4119 Serviceavtal</t>
  </si>
  <si>
    <t>4121 Inre skötsel/städ grund</t>
  </si>
  <si>
    <t>4122 Inre skötsel/städ extra</t>
  </si>
  <si>
    <t>4142 Hissbesiktning</t>
  </si>
  <si>
    <t>4191 Snö- och halkbekämpning</t>
  </si>
  <si>
    <t>4610 Fastighetsel</t>
  </si>
  <si>
    <t>4620 Uppvärmning</t>
  </si>
  <si>
    <t>4630 Vatten</t>
  </si>
  <si>
    <t>4640 Sophämtning</t>
  </si>
  <si>
    <t>4710 Fastighetsförsäkring</t>
  </si>
  <si>
    <t>4742 Arrendeavgifter</t>
  </si>
  <si>
    <t>4760 Digitala tjänster (Bredband, TV etc)</t>
  </si>
  <si>
    <t>4785 Underhållsplanering</t>
  </si>
  <si>
    <t>4790 Övriga fastighetskostnader</t>
  </si>
  <si>
    <t>5410 Förbrukningsinventarier</t>
  </si>
  <si>
    <t>5460 Förbrukningsmaterial</t>
  </si>
  <si>
    <t>6400 Förvaltningskostnader (gruppkonto)</t>
  </si>
  <si>
    <t>6490 Övriga förvaltningskostnader</t>
  </si>
  <si>
    <t>Övriga kostnader</t>
  </si>
  <si>
    <t>6062 Inkasso och KFM-avgifter</t>
  </si>
  <si>
    <t>6067 Pantförskrivningsavgifter</t>
  </si>
  <si>
    <t>6068 Överlåtelseavgifter</t>
  </si>
  <si>
    <t>6071 Extern representation avdragsgill</t>
  </si>
  <si>
    <t>6110 Kontorsmateriel</t>
  </si>
  <si>
    <t>6150 Trycksaker</t>
  </si>
  <si>
    <t>6210 Telekommunikation</t>
  </si>
  <si>
    <t>6250 Postbefordran (porto)</t>
  </si>
  <si>
    <t>6350 Konstaterade förluster på kund- o hyresfordr moms</t>
  </si>
  <si>
    <t>6351 Konstaterade förluster på kund- o hyresfodr ej moms</t>
  </si>
  <si>
    <t>6420 Revisionsarvode</t>
  </si>
  <si>
    <t>6550 Konsultarvoden</t>
  </si>
  <si>
    <t>6570 Bankkostnader</t>
  </si>
  <si>
    <t>6590 Övriga externa tjänster</t>
  </si>
  <si>
    <t>6981 Föreningsavgifter avdragsgilla</t>
  </si>
  <si>
    <t>9610 Moms per- korr skattepliktig omsättning</t>
  </si>
  <si>
    <t>9710 Moms per- korr motkonto skattepliktig omsättning</t>
  </si>
  <si>
    <t>Personalkostnader</t>
  </si>
  <si>
    <t>7012 Timlön till kollektivanställd</t>
  </si>
  <si>
    <t>7082 Semesterlöner till kollektivanställda</t>
  </si>
  <si>
    <t>7310 Styrelsearvoden, fast</t>
  </si>
  <si>
    <t>7331 Skattefria bilersättningar</t>
  </si>
  <si>
    <t>7332 Skattepliktiga bilersättningar</t>
  </si>
  <si>
    <t>7513 Sociala avgifter för löner och ersättningar, arbetare</t>
  </si>
  <si>
    <t>7514 Sociala avgifter för löner och ersättningar, övriga</t>
  </si>
  <si>
    <t>7631 Intern personalrepresentation avdragsgill</t>
  </si>
  <si>
    <t>Avskrivningar av anläggningstillgångar</t>
  </si>
  <si>
    <t>7821 Avskr på byggnader</t>
  </si>
  <si>
    <t>7827 Avskr standardförbättr</t>
  </si>
  <si>
    <t>7832 Avskr på inventarier och verktyg</t>
  </si>
  <si>
    <t>SUMMA KOSTNADER</t>
  </si>
  <si>
    <t>RÖRELSERESULTAT</t>
  </si>
  <si>
    <t>Ränteintäkter</t>
  </si>
  <si>
    <t>8311 Ränteintäkter från bank</t>
  </si>
  <si>
    <t>8318 Dröjsmålsränteintäkter</t>
  </si>
  <si>
    <t>Räntekostnader</t>
  </si>
  <si>
    <t>8410 Räntekostnader för långfristiga skulder</t>
  </si>
  <si>
    <t>8422 Dröjsmålsräntor för leverantörsskulder</t>
  </si>
  <si>
    <t>Övriga finansiella poster</t>
  </si>
  <si>
    <t>8210 Utdelningar på andelar i andra företag</t>
  </si>
  <si>
    <t>SUMMA FINANSIELLA POSTER</t>
  </si>
  <si>
    <t>RESULTAT EFTER FINANSIELLA POSTER</t>
  </si>
  <si>
    <t>Årets resultat</t>
  </si>
  <si>
    <t>Exported 2022-02-09</t>
  </si>
  <si>
    <t>8312 Ränteintäkter från kortfristiga placeringar</t>
  </si>
  <si>
    <t>7830 Avskr på maskiner o inventarier</t>
  </si>
  <si>
    <t>-15 897</t>
  </si>
  <si>
    <t>-138 392</t>
  </si>
  <si>
    <t>-8 290</t>
  </si>
  <si>
    <t>-146 000</t>
  </si>
  <si>
    <t>-154 290</t>
  </si>
  <si>
    <t>6061 Kreditupplysning</t>
  </si>
  <si>
    <t>5890 Övriga resekostnader</t>
  </si>
  <si>
    <t>5690 Övriga kostnader för transportmedel</t>
  </si>
  <si>
    <t>-73 661</t>
  </si>
  <si>
    <t>-46 077</t>
  </si>
  <si>
    <t>-86 738</t>
  </si>
  <si>
    <t>-33 000</t>
  </si>
  <si>
    <t>-119 738</t>
  </si>
  <si>
    <t>4612 Hushållsel</t>
  </si>
  <si>
    <t>4112 Yttre skötsel/fastighetsskötsel extra</t>
  </si>
  <si>
    <t>7 477</t>
  </si>
  <si>
    <t>-1 054 512</t>
  </si>
  <si>
    <t>120 964</t>
  </si>
  <si>
    <t>-1 168 000</t>
  </si>
  <si>
    <t>-1 047 036</t>
  </si>
  <si>
    <t>-3 805 819</t>
  </si>
  <si>
    <t>-2 182 819</t>
  </si>
  <si>
    <t>-1 918 637</t>
  </si>
  <si>
    <t>-4 070 000</t>
  </si>
  <si>
    <t>-5 988 637</t>
  </si>
  <si>
    <t>4390 Övriga Reparationer</t>
  </si>
  <si>
    <t>4350 Rep huskropp utg för köpta tj</t>
  </si>
  <si>
    <t>4343 Rep install utg för köpta tj Ventilation</t>
  </si>
  <si>
    <t>3994 Försäkringsersättningar</t>
  </si>
  <si>
    <t>3790 Övriga intäktskorrigeringar</t>
  </si>
  <si>
    <t>3650 Värme och varmvatten</t>
  </si>
  <si>
    <t>3291 Övriga ersättningar från hyresgäster ej moms</t>
  </si>
  <si>
    <t>3112 Debiterade vattenavgifter ej moms</t>
  </si>
  <si>
    <t>JAN 2019 - DEC 2019</t>
  </si>
  <si>
    <t>8499 Övriga finansiella kostnader</t>
  </si>
  <si>
    <t>8423 Räntekostnader för skatter och avgifter</t>
  </si>
  <si>
    <t>-1 287</t>
  </si>
  <si>
    <t>-137 105</t>
  </si>
  <si>
    <t>5 608</t>
  </si>
  <si>
    <t>-144 000</t>
  </si>
  <si>
    <t>-14 309</t>
  </si>
  <si>
    <t>-31 768</t>
  </si>
  <si>
    <t>-16 077</t>
  </si>
  <si>
    <t>-30 000</t>
  </si>
  <si>
    <t>37 900</t>
  </si>
  <si>
    <t>-1 092 412</t>
  </si>
  <si>
    <t>108 488</t>
  </si>
  <si>
    <t>-1 163 000</t>
  </si>
  <si>
    <t>4550 UH huskropp utg för köpta tj</t>
  </si>
  <si>
    <t>4542 UH installationer utg för köpta tj Värme</t>
  </si>
  <si>
    <t>-2 123 705</t>
  </si>
  <si>
    <t>-59 113</t>
  </si>
  <si>
    <t>-497 819</t>
  </si>
  <si>
    <t>-1 685 000</t>
  </si>
  <si>
    <t>4360 Rep markytor utg för köpta tj</t>
  </si>
  <si>
    <t>8 214</t>
  </si>
  <si>
    <t>80 472</t>
  </si>
  <si>
    <t>6 686</t>
  </si>
  <si>
    <t>82 000</t>
  </si>
  <si>
    <t>88 686</t>
  </si>
  <si>
    <t>JAN 2018 - DEC 2018</t>
  </si>
  <si>
    <t>-238 120</t>
  </si>
  <si>
    <t>0</t>
  </si>
  <si>
    <t>8314 Skattefria ränteintäkter</t>
  </si>
  <si>
    <t>14 980</t>
  </si>
  <si>
    <t>7610 Utbildning</t>
  </si>
  <si>
    <t>-145 947</t>
  </si>
  <si>
    <t>6991 Övriga externa kostnader avdragsgilla</t>
  </si>
  <si>
    <t>-63 675</t>
  </si>
  <si>
    <t>5490 Övriga förbrukningsinventarier/material</t>
  </si>
  <si>
    <t>4111 Yttre skötsel/fastighetsskötsel grund</t>
  </si>
  <si>
    <t>-999 404</t>
  </si>
  <si>
    <t>4560 UH Markytor utg för köpta tj</t>
  </si>
  <si>
    <t>4510 UH bostäder utg för köpta tj</t>
  </si>
  <si>
    <t>-2 950 911</t>
  </si>
  <si>
    <t>57 768</t>
  </si>
  <si>
    <t>3013 Hyresintäkter lokaler ej momsregistrerade</t>
  </si>
  <si>
    <t>JAN 2017 - DEC 2017</t>
  </si>
  <si>
    <t>7311 Ersättningar för sammanträden mm</t>
  </si>
  <si>
    <t>8 842</t>
  </si>
  <si>
    <t>-6 105</t>
  </si>
  <si>
    <t>-131 000</t>
  </si>
  <si>
    <t>6230 Datakommunikation</t>
  </si>
  <si>
    <t>31 907</t>
  </si>
  <si>
    <t>115 232</t>
  </si>
  <si>
    <t>-147 000</t>
  </si>
  <si>
    <t>-93 009</t>
  </si>
  <si>
    <t>-65 412</t>
  </si>
  <si>
    <t>-1 027 000</t>
  </si>
  <si>
    <t>4551 UH huskropp utg för köpta tj Tak</t>
  </si>
  <si>
    <t>2 891 798</t>
  </si>
  <si>
    <t>434 887</t>
  </si>
  <si>
    <t>-494 000</t>
  </si>
  <si>
    <t>84 817</t>
  </si>
  <si>
    <t>93 584</t>
  </si>
  <si>
    <t>49 000</t>
  </si>
  <si>
    <t>142 584</t>
  </si>
  <si>
    <t>472</t>
  </si>
  <si>
    <t>80 000</t>
  </si>
  <si>
    <t>-3 408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</si>
</sst>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indexed="8"/>
      <name val="Calibri"/>
    </font>
    <font>
      <sz val="8"/>
      <name val="Tahoma"/>
    </font>
    <font>
      <b/>
      <sz val="8"/>
      <name val="Tahoma"/>
    </font>
    <font>
      <sz val="8"/>
      <color rgb="FF4C5358"/>
      <name val="Tahoma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2D6D8"/>
      </bottom>
      <diagonal/>
    </border>
  </borders>
  <cellStyleXfs count="2">
    <xf numFmtId="0" fontId="0" fillId="0" borderId="0" applyAlignment="0"/>
    <xf numFmtId="0" fontId="4" fillId="0" borderId="1" applyAlignment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1"/>
    <xf numFmtId="0" fontId="1" fillId="0" borderId="1" xfId="1" applyFont="1"/>
    <xf numFmtId="3" fontId="1" fillId="0" borderId="1" xfId="1" applyNumberFormat="1" applyFont="1" applyAlignment="1">
      <alignment horizontal="right"/>
    </xf>
    <xf numFmtId="3" fontId="1" fillId="0" borderId="2" xfId="1" applyNumberFormat="1" applyFont="1" applyBorder="1" applyAlignment="1">
      <alignment horizontal="right"/>
    </xf>
    <xf numFmtId="0" fontId="1" fillId="0" borderId="2" xfId="1" applyFont="1" applyBorder="1"/>
    <xf numFmtId="3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/>
    <xf numFmtId="0" fontId="1" fillId="0" borderId="1" xfId="1" applyFont="1" applyAlignment="1">
      <alignment horizontal="right"/>
    </xf>
    <xf numFmtId="0" fontId="1" fillId="0" borderId="1" xfId="1" applyFont="1" applyAlignment="1">
      <alignment horizontal="center"/>
    </xf>
    <xf numFmtId="0" fontId="1" fillId="0" borderId="1" xfId="1" applyFont="1" applyAlignment="1">
      <alignment horizontal="center"/>
    </xf>
    <xf numFmtId="164" fontId="1" fillId="0" borderId="1" xfId="1" applyNumberFormat="1" applyFont="1" applyAlignment="1">
      <alignment horizontal="left"/>
    </xf>
    <xf numFmtId="0" fontId="2" fillId="0" borderId="1" xfId="1" applyFont="1"/>
    <xf numFmtId="0" fontId="1" fillId="0" borderId="1" xfId="1" applyFont="1" applyAlignment="1">
      <alignment horizontal="left"/>
    </xf>
  </cellXfs>
  <cellStyles count="2">
    <cellStyle name="Normal" xfId="0" builtinId="0" customBuiltin="1"/>
    <cellStyle name="Normal 2" xfId="1" xr:uid="{68B53CE8-8CA3-4C4B-AE25-AA9786316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D7365448-0A40-5242-AB9A-14D973371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B542BF4-3CD7-3441-8B53-AE0F7EE4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73A18E6-5248-A641-9F97-2577DD6F3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81E0E7E8-39B4-644C-94F0-C10DA9BC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418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6251-5E71-B448-B9DF-4BBAA95CCEB6}">
  <sheetPr>
    <pageSetUpPr fitToPage="1"/>
  </sheetPr>
  <dimension ref="A1:F105"/>
  <sheetViews>
    <sheetView tabSelected="1" topLeftCell="A7" zoomScaleNormal="100" workbookViewId="0">
      <selection activeCell="A14" sqref="A14"/>
    </sheetView>
  </sheetViews>
  <sheetFormatPr baseColWidth="10" defaultColWidth="21.5" defaultRowHeight="11.25" customHeight="1" outlineLevelRow="1" x14ac:dyDescent="0.2"/>
  <cols>
    <col min="1" max="1" width="43.83203125" style="13" customWidth="1" collapsed="1"/>
    <col min="2" max="2" width="10" style="13" customWidth="1" collapsed="1"/>
    <col min="3" max="3" width="7" style="13" customWidth="1" collapsed="1"/>
    <col min="4" max="4" width="10" style="13" customWidth="1" collapsed="1"/>
    <col min="5" max="5" width="5.6640625" style="13" customWidth="1" collapsed="1"/>
    <col min="6" max="6" width="10" style="13" customWidth="1" collapsed="1"/>
    <col min="7" max="16384" width="21.5" style="13"/>
  </cols>
  <sheetData>
    <row r="1" spans="1:6" ht="33" customHeight="1" x14ac:dyDescent="0.2">
      <c r="A1" s="14" t="s">
        <v>0</v>
      </c>
      <c r="B1" s="25" t="s">
        <v>0</v>
      </c>
      <c r="C1" s="25"/>
      <c r="D1" s="25"/>
      <c r="E1" s="25"/>
      <c r="F1" s="25"/>
    </row>
    <row r="2" spans="1:6" ht="14.5" customHeight="1" x14ac:dyDescent="0.2">
      <c r="A2" s="24" t="s">
        <v>1</v>
      </c>
      <c r="B2" s="25" t="s">
        <v>2</v>
      </c>
      <c r="C2" s="25"/>
      <c r="D2" s="25"/>
      <c r="E2" s="25"/>
      <c r="F2" s="25"/>
    </row>
    <row r="3" spans="1:6" ht="14.5" customHeight="1" x14ac:dyDescent="0.2">
      <c r="A3" s="24" t="s">
        <v>3</v>
      </c>
      <c r="B3" s="25" t="s">
        <v>4</v>
      </c>
      <c r="C3" s="25"/>
      <c r="D3" s="25"/>
      <c r="E3" s="25"/>
      <c r="F3" s="25"/>
    </row>
    <row r="4" spans="1:6" ht="14.5" customHeight="1" x14ac:dyDescent="0.2">
      <c r="A4" s="24" t="s">
        <v>5</v>
      </c>
      <c r="B4" s="25" t="s">
        <v>205</v>
      </c>
      <c r="C4" s="25"/>
      <c r="D4" s="25"/>
      <c r="E4" s="25"/>
      <c r="F4" s="25"/>
    </row>
    <row r="5" spans="1:6" ht="14.5" customHeight="1" x14ac:dyDescent="0.2">
      <c r="A5" s="24" t="s">
        <v>7</v>
      </c>
      <c r="B5" s="25" t="s">
        <v>8</v>
      </c>
      <c r="C5" s="25"/>
      <c r="D5" s="25"/>
      <c r="E5" s="25"/>
      <c r="F5" s="25"/>
    </row>
    <row r="6" spans="1:6" ht="14.5" customHeight="1" x14ac:dyDescent="0.2">
      <c r="A6" s="24" t="s">
        <v>9</v>
      </c>
      <c r="B6" s="25" t="s">
        <v>10</v>
      </c>
      <c r="C6" s="25"/>
      <c r="D6" s="25"/>
      <c r="E6" s="25"/>
      <c r="F6" s="25"/>
    </row>
    <row r="7" spans="1:6" ht="14.5" customHeight="1" x14ac:dyDescent="0.2">
      <c r="A7" s="24" t="s">
        <v>11</v>
      </c>
      <c r="B7" s="23">
        <v>44601.699553969906</v>
      </c>
      <c r="C7" s="23"/>
      <c r="D7" s="23"/>
      <c r="E7" s="23"/>
      <c r="F7" s="23"/>
    </row>
    <row r="8" spans="1:6" ht="15" x14ac:dyDescent="0.2">
      <c r="A8" s="14" t="s">
        <v>0</v>
      </c>
    </row>
    <row r="9" spans="1:6" ht="34" customHeight="1" x14ac:dyDescent="0.2">
      <c r="A9" s="20" t="s">
        <v>0</v>
      </c>
      <c r="B9" s="22" t="s">
        <v>205</v>
      </c>
      <c r="C9" s="22"/>
      <c r="D9" s="22"/>
      <c r="E9" s="22" t="s">
        <v>0</v>
      </c>
      <c r="F9" s="22"/>
    </row>
    <row r="10" spans="1:6" ht="34" customHeight="1" x14ac:dyDescent="0.2">
      <c r="A10" s="20" t="s">
        <v>0</v>
      </c>
      <c r="B10" s="21" t="s">
        <v>13</v>
      </c>
      <c r="C10" s="21" t="s">
        <v>14</v>
      </c>
      <c r="D10" s="21" t="s">
        <v>15</v>
      </c>
      <c r="E10" s="21" t="s">
        <v>13</v>
      </c>
      <c r="F10" s="21" t="s">
        <v>15</v>
      </c>
    </row>
    <row r="11" spans="1:6" ht="48" customHeight="1" outlineLevel="1" x14ac:dyDescent="0.2">
      <c r="A11" s="14" t="s">
        <v>16</v>
      </c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</row>
    <row r="12" spans="1:6" ht="32" customHeight="1" outlineLevel="1" x14ac:dyDescent="0.2">
      <c r="A12" s="19" t="s">
        <v>17</v>
      </c>
      <c r="B12" s="18">
        <v>347477.03</v>
      </c>
      <c r="C12" s="18">
        <v>0</v>
      </c>
      <c r="D12" s="18">
        <v>347477.03</v>
      </c>
      <c r="E12" s="18">
        <v>0</v>
      </c>
      <c r="F12" s="18">
        <v>347477.03</v>
      </c>
    </row>
    <row r="13" spans="1:6" ht="32" customHeight="1" outlineLevel="1" x14ac:dyDescent="0.2">
      <c r="A13" s="19" t="s">
        <v>204</v>
      </c>
      <c r="B13" s="18">
        <v>6000</v>
      </c>
      <c r="C13" s="18">
        <v>0</v>
      </c>
      <c r="D13" s="18">
        <v>6000</v>
      </c>
      <c r="E13" s="18">
        <v>0</v>
      </c>
      <c r="F13" s="18">
        <v>6000</v>
      </c>
    </row>
    <row r="14" spans="1:6" ht="32" customHeight="1" outlineLevel="1" x14ac:dyDescent="0.2">
      <c r="A14" s="19" t="s">
        <v>18</v>
      </c>
      <c r="B14" s="18">
        <v>83962.67</v>
      </c>
      <c r="C14" s="18">
        <v>0</v>
      </c>
      <c r="D14" s="18">
        <v>83962.67</v>
      </c>
      <c r="E14" s="18">
        <v>0</v>
      </c>
      <c r="F14" s="18">
        <v>83962.67</v>
      </c>
    </row>
    <row r="15" spans="1:6" ht="32" customHeight="1" outlineLevel="1" x14ac:dyDescent="0.2">
      <c r="A15" s="19" t="s">
        <v>19</v>
      </c>
      <c r="B15" s="18">
        <v>67140</v>
      </c>
      <c r="C15" s="18">
        <v>0</v>
      </c>
      <c r="D15" s="18">
        <v>67140</v>
      </c>
      <c r="E15" s="18">
        <v>0</v>
      </c>
      <c r="F15" s="18">
        <v>67140</v>
      </c>
    </row>
    <row r="16" spans="1:6" ht="32" customHeight="1" outlineLevel="1" x14ac:dyDescent="0.2">
      <c r="A16" s="19" t="s">
        <v>20</v>
      </c>
      <c r="B16" s="18">
        <v>2083796.76</v>
      </c>
      <c r="C16" s="18">
        <v>0</v>
      </c>
      <c r="D16" s="18">
        <v>2083796.76</v>
      </c>
      <c r="E16" s="18">
        <v>0</v>
      </c>
      <c r="F16" s="18">
        <v>2083796.76</v>
      </c>
    </row>
    <row r="17" spans="1:6" ht="18" customHeight="1" x14ac:dyDescent="0.2">
      <c r="A17" s="17" t="s">
        <v>16</v>
      </c>
      <c r="B17" s="16">
        <f>SUM(B12:B16)</f>
        <v>2588376.46</v>
      </c>
      <c r="C17" s="16">
        <f>SUM(C12:C16)</f>
        <v>0</v>
      </c>
      <c r="D17" s="16">
        <f>SUM(D12:D16)</f>
        <v>2588376.46</v>
      </c>
      <c r="E17" s="16">
        <f>SUM(E12:E16)</f>
        <v>0</v>
      </c>
      <c r="F17" s="16">
        <f>SUM(F12:F16)</f>
        <v>2588376.46</v>
      </c>
    </row>
    <row r="18" spans="1:6" ht="48" hidden="1" customHeight="1" outlineLevel="1" x14ac:dyDescent="0.2">
      <c r="A18" s="14" t="s">
        <v>24</v>
      </c>
      <c r="B18" s="20" t="s">
        <v>184</v>
      </c>
      <c r="C18" s="20" t="s">
        <v>190</v>
      </c>
      <c r="D18" s="20" t="s">
        <v>184</v>
      </c>
      <c r="E18" s="20" t="s">
        <v>190</v>
      </c>
      <c r="F18" s="20" t="s">
        <v>184</v>
      </c>
    </row>
    <row r="19" spans="1:6" ht="32" hidden="1" customHeight="1" outlineLevel="1" x14ac:dyDescent="0.2">
      <c r="A19" s="19" t="s">
        <v>28</v>
      </c>
      <c r="B19" s="18">
        <v>80472</v>
      </c>
      <c r="C19" s="18">
        <v>0</v>
      </c>
      <c r="D19" s="18">
        <v>80472</v>
      </c>
      <c r="E19" s="18">
        <v>0</v>
      </c>
      <c r="F19" s="18">
        <v>80472</v>
      </c>
    </row>
    <row r="20" spans="1:6" ht="18" customHeight="1" collapsed="1" x14ac:dyDescent="0.2">
      <c r="A20" s="17" t="s">
        <v>24</v>
      </c>
      <c r="B20" s="16">
        <f>B19</f>
        <v>80472</v>
      </c>
      <c r="C20" s="16">
        <f>C19</f>
        <v>0</v>
      </c>
      <c r="D20" s="16">
        <f>D19</f>
        <v>80472</v>
      </c>
      <c r="E20" s="16">
        <f>E19</f>
        <v>0</v>
      </c>
      <c r="F20" s="16">
        <f>F19</f>
        <v>80472</v>
      </c>
    </row>
    <row r="21" spans="1:6" ht="48" hidden="1" customHeight="1" outlineLevel="1" x14ac:dyDescent="0.2">
      <c r="A21" s="14" t="s">
        <v>29</v>
      </c>
      <c r="B21" s="20" t="s">
        <v>203</v>
      </c>
      <c r="C21" s="20" t="s">
        <v>190</v>
      </c>
      <c r="D21" s="20" t="s">
        <v>203</v>
      </c>
      <c r="E21" s="20" t="s">
        <v>190</v>
      </c>
      <c r="F21" s="20" t="s">
        <v>203</v>
      </c>
    </row>
    <row r="22" spans="1:6" ht="32" hidden="1" customHeight="1" outlineLevel="1" x14ac:dyDescent="0.2">
      <c r="A22" s="19" t="s">
        <v>33</v>
      </c>
      <c r="B22" s="18">
        <v>11.96</v>
      </c>
      <c r="C22" s="18">
        <v>0</v>
      </c>
      <c r="D22" s="18">
        <v>11.96</v>
      </c>
      <c r="E22" s="18">
        <v>0</v>
      </c>
      <c r="F22" s="18">
        <v>11.96</v>
      </c>
    </row>
    <row r="23" spans="1:6" ht="32" hidden="1" customHeight="1" outlineLevel="1" x14ac:dyDescent="0.2">
      <c r="A23" s="19" t="s">
        <v>35</v>
      </c>
      <c r="B23" s="18">
        <v>6881.58</v>
      </c>
      <c r="C23" s="18">
        <v>0</v>
      </c>
      <c r="D23" s="18">
        <v>6881.58</v>
      </c>
      <c r="E23" s="18">
        <v>0</v>
      </c>
      <c r="F23" s="18">
        <v>6881.58</v>
      </c>
    </row>
    <row r="24" spans="1:6" ht="32" hidden="1" customHeight="1" outlineLevel="1" x14ac:dyDescent="0.2">
      <c r="A24" s="19" t="s">
        <v>36</v>
      </c>
      <c r="B24" s="18">
        <v>50874</v>
      </c>
      <c r="C24" s="18">
        <v>0</v>
      </c>
      <c r="D24" s="18">
        <v>50874</v>
      </c>
      <c r="E24" s="18">
        <v>0</v>
      </c>
      <c r="F24" s="18">
        <v>50874</v>
      </c>
    </row>
    <row r="25" spans="1:6" ht="18" customHeight="1" collapsed="1" x14ac:dyDescent="0.2">
      <c r="A25" s="17" t="s">
        <v>29</v>
      </c>
      <c r="B25" s="16">
        <f>SUM(B22:B24)</f>
        <v>57767.54</v>
      </c>
      <c r="C25" s="16">
        <f>SUM(C22:C24)</f>
        <v>0</v>
      </c>
      <c r="D25" s="16">
        <f>SUM(D22:D24)</f>
        <v>57767.54</v>
      </c>
      <c r="E25" s="16">
        <f>SUM(E22:E24)</f>
        <v>0</v>
      </c>
      <c r="F25" s="16">
        <f>SUM(F22:F24)</f>
        <v>57767.54</v>
      </c>
    </row>
    <row r="26" spans="1:6" ht="40" customHeight="1" x14ac:dyDescent="0.2">
      <c r="A26" s="14" t="s">
        <v>37</v>
      </c>
      <c r="B26" s="15">
        <f>SUM(B12:B16)+B19+SUM(B22:B24)</f>
        <v>2726616</v>
      </c>
      <c r="C26" s="15">
        <f>SUM(C12:C16)+C19+SUM(C22:C24)</f>
        <v>0</v>
      </c>
      <c r="D26" s="15">
        <f>SUM(D12:D16)+D19+SUM(D22:D24)</f>
        <v>2726616</v>
      </c>
      <c r="E26" s="15">
        <f>SUM(E12:E16)+E19+SUM(E22:E24)</f>
        <v>0</v>
      </c>
      <c r="F26" s="15">
        <f>SUM(F12:F16)+F19+SUM(F22:F24)</f>
        <v>2726616</v>
      </c>
    </row>
    <row r="27" spans="1:6" ht="48" customHeight="1" outlineLevel="1" x14ac:dyDescent="0.2">
      <c r="A27" s="14" t="s">
        <v>38</v>
      </c>
      <c r="B27" s="20" t="s">
        <v>0</v>
      </c>
      <c r="C27" s="20" t="s">
        <v>0</v>
      </c>
      <c r="D27" s="20" t="s">
        <v>0</v>
      </c>
      <c r="E27" s="20" t="s">
        <v>0</v>
      </c>
      <c r="F27" s="20" t="s">
        <v>0</v>
      </c>
    </row>
    <row r="28" spans="1:6" ht="32" customHeight="1" outlineLevel="1" x14ac:dyDescent="0.2">
      <c r="A28" s="19" t="s">
        <v>39</v>
      </c>
      <c r="B28" s="18">
        <v>-15572</v>
      </c>
      <c r="C28" s="18">
        <v>0</v>
      </c>
      <c r="D28" s="18">
        <v>-15572</v>
      </c>
      <c r="E28" s="18">
        <v>0</v>
      </c>
      <c r="F28" s="18">
        <v>-15572</v>
      </c>
    </row>
    <row r="29" spans="1:6" ht="32" customHeight="1" outlineLevel="1" x14ac:dyDescent="0.2">
      <c r="A29" s="19" t="s">
        <v>40</v>
      </c>
      <c r="B29" s="18">
        <v>-34859</v>
      </c>
      <c r="C29" s="18">
        <v>0</v>
      </c>
      <c r="D29" s="18">
        <v>-34859</v>
      </c>
      <c r="E29" s="18">
        <v>0</v>
      </c>
      <c r="F29" s="18">
        <v>-34859</v>
      </c>
    </row>
    <row r="30" spans="1:6" ht="32" customHeight="1" outlineLevel="1" x14ac:dyDescent="0.2">
      <c r="A30" s="19" t="s">
        <v>41</v>
      </c>
      <c r="B30" s="18">
        <v>-15216</v>
      </c>
      <c r="C30" s="18">
        <v>0</v>
      </c>
      <c r="D30" s="18">
        <v>-15216</v>
      </c>
      <c r="E30" s="18">
        <v>0</v>
      </c>
      <c r="F30" s="18">
        <v>-15216</v>
      </c>
    </row>
    <row r="31" spans="1:6" ht="32" customHeight="1" outlineLevel="1" x14ac:dyDescent="0.2">
      <c r="A31" s="19" t="s">
        <v>42</v>
      </c>
      <c r="B31" s="18">
        <v>-2204</v>
      </c>
      <c r="C31" s="18">
        <v>0</v>
      </c>
      <c r="D31" s="18">
        <v>-2204</v>
      </c>
      <c r="E31" s="18">
        <v>0</v>
      </c>
      <c r="F31" s="18">
        <v>-2204</v>
      </c>
    </row>
    <row r="32" spans="1:6" ht="32" customHeight="1" outlineLevel="1" x14ac:dyDescent="0.2">
      <c r="A32" s="19" t="s">
        <v>43</v>
      </c>
      <c r="B32" s="18">
        <v>-16920</v>
      </c>
      <c r="C32" s="18">
        <v>0</v>
      </c>
      <c r="D32" s="18">
        <v>-16920</v>
      </c>
      <c r="E32" s="18">
        <v>0</v>
      </c>
      <c r="F32" s="18">
        <v>-16920</v>
      </c>
    </row>
    <row r="33" spans="1:6" ht="32" customHeight="1" outlineLevel="1" x14ac:dyDescent="0.2">
      <c r="A33" s="19" t="s">
        <v>45</v>
      </c>
      <c r="B33" s="18">
        <v>-2856</v>
      </c>
      <c r="C33" s="18">
        <v>0</v>
      </c>
      <c r="D33" s="18">
        <v>-2856</v>
      </c>
      <c r="E33" s="18">
        <v>0</v>
      </c>
      <c r="F33" s="18">
        <v>-2856</v>
      </c>
    </row>
    <row r="34" spans="1:6" ht="32" customHeight="1" outlineLevel="1" x14ac:dyDescent="0.2">
      <c r="A34" s="19" t="s">
        <v>46</v>
      </c>
      <c r="B34" s="18">
        <v>-49190</v>
      </c>
      <c r="C34" s="18">
        <v>0</v>
      </c>
      <c r="D34" s="18">
        <v>-49190</v>
      </c>
      <c r="E34" s="18">
        <v>0</v>
      </c>
      <c r="F34" s="18">
        <v>-49190</v>
      </c>
    </row>
    <row r="35" spans="1:6" ht="32" customHeight="1" outlineLevel="1" x14ac:dyDescent="0.2">
      <c r="A35" s="19" t="s">
        <v>154</v>
      </c>
      <c r="B35" s="18">
        <v>-8343</v>
      </c>
      <c r="C35" s="18">
        <v>0</v>
      </c>
      <c r="D35" s="18">
        <v>-8343</v>
      </c>
      <c r="E35" s="18">
        <v>0</v>
      </c>
      <c r="F35" s="18">
        <v>-8343</v>
      </c>
    </row>
    <row r="36" spans="1:6" ht="32" customHeight="1" outlineLevel="1" x14ac:dyDescent="0.2">
      <c r="A36" s="19" t="s">
        <v>153</v>
      </c>
      <c r="B36" s="18">
        <v>-5528</v>
      </c>
      <c r="C36" s="18">
        <v>0</v>
      </c>
      <c r="D36" s="18">
        <v>-5528</v>
      </c>
      <c r="E36" s="18">
        <v>0</v>
      </c>
      <c r="F36" s="18">
        <v>-5528</v>
      </c>
    </row>
    <row r="37" spans="1:6" ht="18" customHeight="1" x14ac:dyDescent="0.2">
      <c r="A37" s="17" t="s">
        <v>38</v>
      </c>
      <c r="B37" s="16">
        <f>SUM(B28:B36)</f>
        <v>-150688</v>
      </c>
      <c r="C37" s="16">
        <f>SUM(C28:C36)</f>
        <v>0</v>
      </c>
      <c r="D37" s="16">
        <f>SUM(D28:D36)</f>
        <v>-150688</v>
      </c>
      <c r="E37" s="16">
        <f>SUM(E28:E36)</f>
        <v>0</v>
      </c>
      <c r="F37" s="16">
        <f>SUM(F28:F36)</f>
        <v>-150688</v>
      </c>
    </row>
    <row r="38" spans="1:6" ht="48" hidden="1" customHeight="1" outlineLevel="1" x14ac:dyDescent="0.2">
      <c r="A38" s="14" t="s">
        <v>52</v>
      </c>
      <c r="B38" s="20" t="s">
        <v>202</v>
      </c>
      <c r="C38" s="20" t="s">
        <v>190</v>
      </c>
      <c r="D38" s="20" t="s">
        <v>202</v>
      </c>
      <c r="E38" s="20" t="s">
        <v>190</v>
      </c>
      <c r="F38" s="20" t="s">
        <v>202</v>
      </c>
    </row>
    <row r="39" spans="1:6" ht="32" hidden="1" customHeight="1" outlineLevel="1" x14ac:dyDescent="0.2">
      <c r="A39" s="19" t="s">
        <v>201</v>
      </c>
      <c r="B39" s="18">
        <v>-72503</v>
      </c>
      <c r="C39" s="18">
        <v>0</v>
      </c>
      <c r="D39" s="18">
        <v>-72503</v>
      </c>
      <c r="E39" s="18">
        <v>0</v>
      </c>
      <c r="F39" s="18">
        <v>-72503</v>
      </c>
    </row>
    <row r="40" spans="1:6" ht="32" hidden="1" customHeight="1" outlineLevel="1" x14ac:dyDescent="0.2">
      <c r="A40" s="19" t="s">
        <v>55</v>
      </c>
      <c r="B40" s="18">
        <v>-262500</v>
      </c>
      <c r="C40" s="18">
        <v>0</v>
      </c>
      <c r="D40" s="18">
        <v>-262500</v>
      </c>
      <c r="E40" s="18">
        <v>0</v>
      </c>
      <c r="F40" s="18">
        <v>-262500</v>
      </c>
    </row>
    <row r="41" spans="1:6" ht="32" hidden="1" customHeight="1" outlineLevel="1" x14ac:dyDescent="0.2">
      <c r="A41" s="19" t="s">
        <v>176</v>
      </c>
      <c r="B41" s="18">
        <v>-2365908</v>
      </c>
      <c r="C41" s="18">
        <v>0</v>
      </c>
      <c r="D41" s="18">
        <v>-2365908</v>
      </c>
      <c r="E41" s="18">
        <v>0</v>
      </c>
      <c r="F41" s="18">
        <v>-2365908</v>
      </c>
    </row>
    <row r="42" spans="1:6" ht="32" hidden="1" customHeight="1" outlineLevel="1" x14ac:dyDescent="0.2">
      <c r="A42" s="19" t="s">
        <v>200</v>
      </c>
      <c r="B42" s="18">
        <v>-250000</v>
      </c>
      <c r="C42" s="18">
        <v>0</v>
      </c>
      <c r="D42" s="18">
        <v>-250000</v>
      </c>
      <c r="E42" s="18">
        <v>0</v>
      </c>
      <c r="F42" s="18">
        <v>-250000</v>
      </c>
    </row>
    <row r="43" spans="1:6" ht="18" customHeight="1" collapsed="1" x14ac:dyDescent="0.2">
      <c r="A43" s="17" t="s">
        <v>52</v>
      </c>
      <c r="B43" s="16">
        <f>SUM(B39:B42)</f>
        <v>-2950911</v>
      </c>
      <c r="C43" s="16">
        <f>SUM(C39:C42)</f>
        <v>0</v>
      </c>
      <c r="D43" s="16">
        <f>SUM(D39:D42)</f>
        <v>-2950911</v>
      </c>
      <c r="E43" s="16">
        <f>SUM(E39:E42)</f>
        <v>0</v>
      </c>
      <c r="F43" s="16">
        <f>SUM(F39:F42)</f>
        <v>-2950911</v>
      </c>
    </row>
    <row r="44" spans="1:6" ht="48" customHeight="1" outlineLevel="1" x14ac:dyDescent="0.2">
      <c r="A44" s="14" t="s">
        <v>59</v>
      </c>
      <c r="B44" s="20" t="s">
        <v>0</v>
      </c>
      <c r="C44" s="20" t="s">
        <v>0</v>
      </c>
      <c r="D44" s="20" t="s">
        <v>0</v>
      </c>
      <c r="E44" s="20" t="s">
        <v>0</v>
      </c>
      <c r="F44" s="20" t="s">
        <v>0</v>
      </c>
    </row>
    <row r="45" spans="1:6" ht="32" customHeight="1" outlineLevel="1" x14ac:dyDescent="0.2">
      <c r="A45" s="19" t="s">
        <v>60</v>
      </c>
      <c r="B45" s="18">
        <v>-56530</v>
      </c>
      <c r="C45" s="18">
        <v>0</v>
      </c>
      <c r="D45" s="18">
        <v>-56530</v>
      </c>
      <c r="E45" s="18">
        <v>0</v>
      </c>
      <c r="F45" s="18">
        <v>-56530</v>
      </c>
    </row>
    <row r="46" spans="1:6" ht="18" customHeight="1" x14ac:dyDescent="0.2">
      <c r="A46" s="17" t="s">
        <v>59</v>
      </c>
      <c r="B46" s="16">
        <f>B45</f>
        <v>-56530</v>
      </c>
      <c r="C46" s="16">
        <f>C45</f>
        <v>0</v>
      </c>
      <c r="D46" s="16">
        <f>D45</f>
        <v>-56530</v>
      </c>
      <c r="E46" s="16">
        <f>E45</f>
        <v>0</v>
      </c>
      <c r="F46" s="16">
        <f>F45</f>
        <v>-56530</v>
      </c>
    </row>
    <row r="47" spans="1:6" ht="48" hidden="1" customHeight="1" outlineLevel="1" x14ac:dyDescent="0.2">
      <c r="A47" s="14" t="s">
        <v>61</v>
      </c>
      <c r="B47" s="20" t="s">
        <v>199</v>
      </c>
      <c r="C47" s="20" t="s">
        <v>190</v>
      </c>
      <c r="D47" s="20" t="s">
        <v>199</v>
      </c>
      <c r="E47" s="20" t="s">
        <v>190</v>
      </c>
      <c r="F47" s="20" t="s">
        <v>199</v>
      </c>
    </row>
    <row r="48" spans="1:6" ht="32" hidden="1" customHeight="1" outlineLevel="1" x14ac:dyDescent="0.2">
      <c r="A48" s="19" t="s">
        <v>198</v>
      </c>
      <c r="B48" s="18">
        <v>-54650</v>
      </c>
      <c r="C48" s="18">
        <v>0</v>
      </c>
      <c r="D48" s="18">
        <v>-54650</v>
      </c>
      <c r="E48" s="18">
        <v>0</v>
      </c>
      <c r="F48" s="18">
        <v>-54650</v>
      </c>
    </row>
    <row r="49" spans="1:6" ht="32" hidden="1" customHeight="1" outlineLevel="1" x14ac:dyDescent="0.2">
      <c r="A49" s="19" t="s">
        <v>142</v>
      </c>
      <c r="B49" s="18">
        <v>-3639.1</v>
      </c>
      <c r="C49" s="18">
        <v>0</v>
      </c>
      <c r="D49" s="18">
        <v>-3639.1</v>
      </c>
      <c r="E49" s="18">
        <v>0</v>
      </c>
      <c r="F49" s="18">
        <v>-3639.1</v>
      </c>
    </row>
    <row r="50" spans="1:6" ht="32" hidden="1" customHeight="1" outlineLevel="1" x14ac:dyDescent="0.2">
      <c r="A50" s="19" t="s">
        <v>62</v>
      </c>
      <c r="B50" s="18">
        <v>-15631</v>
      </c>
      <c r="C50" s="18">
        <v>0</v>
      </c>
      <c r="D50" s="18">
        <v>-15631</v>
      </c>
      <c r="E50" s="18">
        <v>0</v>
      </c>
      <c r="F50" s="18">
        <v>-15631</v>
      </c>
    </row>
    <row r="51" spans="1:6" ht="32" hidden="1" customHeight="1" outlineLevel="1" x14ac:dyDescent="0.2">
      <c r="A51" s="19" t="s">
        <v>63</v>
      </c>
      <c r="B51" s="18">
        <v>-41128</v>
      </c>
      <c r="C51" s="18">
        <v>0</v>
      </c>
      <c r="D51" s="18">
        <v>-41128</v>
      </c>
      <c r="E51" s="18">
        <v>0</v>
      </c>
      <c r="F51" s="18">
        <v>-41128</v>
      </c>
    </row>
    <row r="52" spans="1:6" ht="32" hidden="1" customHeight="1" outlineLevel="1" x14ac:dyDescent="0.2">
      <c r="A52" s="19" t="s">
        <v>64</v>
      </c>
      <c r="B52" s="18">
        <v>-40863</v>
      </c>
      <c r="C52" s="18">
        <v>0</v>
      </c>
      <c r="D52" s="18">
        <v>-40863</v>
      </c>
      <c r="E52" s="18">
        <v>0</v>
      </c>
      <c r="F52" s="18">
        <v>-40863</v>
      </c>
    </row>
    <row r="53" spans="1:6" ht="32" hidden="1" customHeight="1" outlineLevel="1" x14ac:dyDescent="0.2">
      <c r="A53" s="19" t="s">
        <v>65</v>
      </c>
      <c r="B53" s="18">
        <v>-1250</v>
      </c>
      <c r="C53" s="18">
        <v>0</v>
      </c>
      <c r="D53" s="18">
        <v>-1250</v>
      </c>
      <c r="E53" s="18">
        <v>0</v>
      </c>
      <c r="F53" s="18">
        <v>-1250</v>
      </c>
    </row>
    <row r="54" spans="1:6" ht="32" hidden="1" customHeight="1" outlineLevel="1" x14ac:dyDescent="0.2">
      <c r="A54" s="19" t="s">
        <v>66</v>
      </c>
      <c r="B54" s="18">
        <v>-6920</v>
      </c>
      <c r="C54" s="18">
        <v>0</v>
      </c>
      <c r="D54" s="18">
        <v>-6920</v>
      </c>
      <c r="E54" s="18">
        <v>0</v>
      </c>
      <c r="F54" s="18">
        <v>-6920</v>
      </c>
    </row>
    <row r="55" spans="1:6" ht="32" hidden="1" customHeight="1" outlineLevel="1" x14ac:dyDescent="0.2">
      <c r="A55" s="19" t="s">
        <v>67</v>
      </c>
      <c r="B55" s="18">
        <v>-48790</v>
      </c>
      <c r="C55" s="18">
        <v>0</v>
      </c>
      <c r="D55" s="18">
        <v>-48790</v>
      </c>
      <c r="E55" s="18">
        <v>0</v>
      </c>
      <c r="F55" s="18">
        <v>-48790</v>
      </c>
    </row>
    <row r="56" spans="1:6" ht="32" hidden="1" customHeight="1" outlineLevel="1" x14ac:dyDescent="0.2">
      <c r="A56" s="19" t="s">
        <v>68</v>
      </c>
      <c r="B56" s="18">
        <v>-70085</v>
      </c>
      <c r="C56" s="18">
        <v>0</v>
      </c>
      <c r="D56" s="18">
        <v>-70085</v>
      </c>
      <c r="E56" s="18">
        <v>0</v>
      </c>
      <c r="F56" s="18">
        <v>-70085</v>
      </c>
    </row>
    <row r="57" spans="1:6" ht="32" hidden="1" customHeight="1" outlineLevel="1" x14ac:dyDescent="0.2">
      <c r="A57" s="19" t="s">
        <v>69</v>
      </c>
      <c r="B57" s="18">
        <v>-378046</v>
      </c>
      <c r="C57" s="18">
        <v>0</v>
      </c>
      <c r="D57" s="18">
        <v>-378046</v>
      </c>
      <c r="E57" s="18">
        <v>0</v>
      </c>
      <c r="F57" s="18">
        <v>-378046</v>
      </c>
    </row>
    <row r="58" spans="1:6" ht="32" hidden="1" customHeight="1" outlineLevel="1" x14ac:dyDescent="0.2">
      <c r="A58" s="19" t="s">
        <v>70</v>
      </c>
      <c r="B58" s="18">
        <v>-74459</v>
      </c>
      <c r="C58" s="18">
        <v>0</v>
      </c>
      <c r="D58" s="18">
        <v>-74459</v>
      </c>
      <c r="E58" s="18">
        <v>0</v>
      </c>
      <c r="F58" s="18">
        <v>-74459</v>
      </c>
    </row>
    <row r="59" spans="1:6" ht="32" hidden="1" customHeight="1" outlineLevel="1" x14ac:dyDescent="0.2">
      <c r="A59" s="19" t="s">
        <v>71</v>
      </c>
      <c r="B59" s="18">
        <v>-50579.55</v>
      </c>
      <c r="C59" s="18">
        <v>0</v>
      </c>
      <c r="D59" s="18">
        <v>-50579.55</v>
      </c>
      <c r="E59" s="18">
        <v>0</v>
      </c>
      <c r="F59" s="18">
        <v>-50579.55</v>
      </c>
    </row>
    <row r="60" spans="1:6" ht="32" hidden="1" customHeight="1" outlineLevel="1" x14ac:dyDescent="0.2">
      <c r="A60" s="19" t="s">
        <v>72</v>
      </c>
      <c r="B60" s="18">
        <v>-38777</v>
      </c>
      <c r="C60" s="18">
        <v>0</v>
      </c>
      <c r="D60" s="18">
        <v>-38777</v>
      </c>
      <c r="E60" s="18">
        <v>0</v>
      </c>
      <c r="F60" s="18">
        <v>-38777</v>
      </c>
    </row>
    <row r="61" spans="1:6" ht="32" hidden="1" customHeight="1" outlineLevel="1" x14ac:dyDescent="0.2">
      <c r="A61" s="19" t="s">
        <v>73</v>
      </c>
      <c r="B61" s="18">
        <v>-5000</v>
      </c>
      <c r="C61" s="18">
        <v>0</v>
      </c>
      <c r="D61" s="18">
        <v>-5000</v>
      </c>
      <c r="E61" s="18">
        <v>0</v>
      </c>
      <c r="F61" s="18">
        <v>-5000</v>
      </c>
    </row>
    <row r="62" spans="1:6" ht="32" hidden="1" customHeight="1" outlineLevel="1" x14ac:dyDescent="0.2">
      <c r="A62" s="19" t="s">
        <v>74</v>
      </c>
      <c r="B62" s="18">
        <v>-85302</v>
      </c>
      <c r="C62" s="18">
        <v>0</v>
      </c>
      <c r="D62" s="18">
        <v>-85302</v>
      </c>
      <c r="E62" s="18">
        <v>0</v>
      </c>
      <c r="F62" s="18">
        <v>-85302</v>
      </c>
    </row>
    <row r="63" spans="1:6" ht="32" hidden="1" customHeight="1" outlineLevel="1" x14ac:dyDescent="0.2">
      <c r="A63" s="19" t="s">
        <v>77</v>
      </c>
      <c r="B63" s="18">
        <v>-3931</v>
      </c>
      <c r="C63" s="18">
        <v>0</v>
      </c>
      <c r="D63" s="18">
        <v>-3931</v>
      </c>
      <c r="E63" s="18">
        <v>0</v>
      </c>
      <c r="F63" s="18">
        <v>-3931</v>
      </c>
    </row>
    <row r="64" spans="1:6" ht="32" hidden="1" customHeight="1" outlineLevel="1" x14ac:dyDescent="0.2">
      <c r="A64" s="19" t="s">
        <v>78</v>
      </c>
      <c r="B64" s="18">
        <v>-1541.5</v>
      </c>
      <c r="C64" s="18">
        <v>0</v>
      </c>
      <c r="D64" s="18">
        <v>-1541.5</v>
      </c>
      <c r="E64" s="18">
        <v>0</v>
      </c>
      <c r="F64" s="18">
        <v>-1541.5</v>
      </c>
    </row>
    <row r="65" spans="1:6" ht="32" hidden="1" customHeight="1" outlineLevel="1" x14ac:dyDescent="0.2">
      <c r="A65" s="19" t="s">
        <v>197</v>
      </c>
      <c r="B65" s="18">
        <v>-1989.91</v>
      </c>
      <c r="C65" s="18">
        <v>0</v>
      </c>
      <c r="D65" s="18">
        <v>-1989.91</v>
      </c>
      <c r="E65" s="18">
        <v>0</v>
      </c>
      <c r="F65" s="18">
        <v>-1989.91</v>
      </c>
    </row>
    <row r="66" spans="1:6" ht="32" hidden="1" customHeight="1" outlineLevel="1" x14ac:dyDescent="0.2">
      <c r="A66" s="19" t="s">
        <v>79</v>
      </c>
      <c r="B66" s="18">
        <v>-67250</v>
      </c>
      <c r="C66" s="18">
        <v>0</v>
      </c>
      <c r="D66" s="18">
        <v>-67250</v>
      </c>
      <c r="E66" s="18">
        <v>0</v>
      </c>
      <c r="F66" s="18">
        <v>-67250</v>
      </c>
    </row>
    <row r="67" spans="1:6" ht="32" hidden="1" customHeight="1" outlineLevel="1" x14ac:dyDescent="0.2">
      <c r="A67" s="19" t="s">
        <v>80</v>
      </c>
      <c r="B67" s="18">
        <v>-9571.7000000000007</v>
      </c>
      <c r="C67" s="18">
        <v>0</v>
      </c>
      <c r="D67" s="18">
        <v>-9571.7000000000007</v>
      </c>
      <c r="E67" s="18">
        <v>0</v>
      </c>
      <c r="F67" s="18">
        <v>-9571.7000000000007</v>
      </c>
    </row>
    <row r="68" spans="1:6" ht="18" customHeight="1" collapsed="1" x14ac:dyDescent="0.2">
      <c r="A68" s="17" t="s">
        <v>61</v>
      </c>
      <c r="B68" s="16">
        <f>SUM(B48:B67)</f>
        <v>-999403.76</v>
      </c>
      <c r="C68" s="16">
        <f>SUM(C48:C67)</f>
        <v>0</v>
      </c>
      <c r="D68" s="16">
        <f>SUM(D48:D67)</f>
        <v>-999403.76</v>
      </c>
      <c r="E68" s="16">
        <f>SUM(E48:E67)</f>
        <v>0</v>
      </c>
      <c r="F68" s="16">
        <f>SUM(F48:F67)</f>
        <v>-999403.76</v>
      </c>
    </row>
    <row r="69" spans="1:6" ht="48" hidden="1" customHeight="1" outlineLevel="1" x14ac:dyDescent="0.2">
      <c r="A69" s="14" t="s">
        <v>81</v>
      </c>
      <c r="B69" s="20" t="s">
        <v>196</v>
      </c>
      <c r="C69" s="20" t="s">
        <v>190</v>
      </c>
      <c r="D69" s="20" t="s">
        <v>196</v>
      </c>
      <c r="E69" s="20" t="s">
        <v>190</v>
      </c>
      <c r="F69" s="20" t="s">
        <v>196</v>
      </c>
    </row>
    <row r="70" spans="1:6" ht="32" hidden="1" customHeight="1" outlineLevel="1" x14ac:dyDescent="0.2">
      <c r="A70" s="19" t="s">
        <v>88</v>
      </c>
      <c r="B70" s="18">
        <v>-1685</v>
      </c>
      <c r="C70" s="18">
        <v>0</v>
      </c>
      <c r="D70" s="18">
        <v>-1685</v>
      </c>
      <c r="E70" s="18">
        <v>0</v>
      </c>
      <c r="F70" s="18">
        <v>-1685</v>
      </c>
    </row>
    <row r="71" spans="1:6" ht="32" hidden="1" customHeight="1" outlineLevel="1" x14ac:dyDescent="0.2">
      <c r="A71" s="19" t="s">
        <v>92</v>
      </c>
      <c r="B71" s="18">
        <v>-14250</v>
      </c>
      <c r="C71" s="18">
        <v>0</v>
      </c>
      <c r="D71" s="18">
        <v>-14250</v>
      </c>
      <c r="E71" s="18">
        <v>0</v>
      </c>
      <c r="F71" s="18">
        <v>-14250</v>
      </c>
    </row>
    <row r="72" spans="1:6" ht="32" hidden="1" customHeight="1" outlineLevel="1" x14ac:dyDescent="0.2">
      <c r="A72" s="19" t="s">
        <v>93</v>
      </c>
      <c r="B72" s="18">
        <v>-34508</v>
      </c>
      <c r="C72" s="18">
        <v>0</v>
      </c>
      <c r="D72" s="18">
        <v>-34508</v>
      </c>
      <c r="E72" s="18">
        <v>0</v>
      </c>
      <c r="F72" s="18">
        <v>-34508</v>
      </c>
    </row>
    <row r="73" spans="1:6" ht="32" hidden="1" customHeight="1" outlineLevel="1" x14ac:dyDescent="0.2">
      <c r="A73" s="19" t="s">
        <v>95</v>
      </c>
      <c r="B73" s="18">
        <v>-5200</v>
      </c>
      <c r="C73" s="18">
        <v>0</v>
      </c>
      <c r="D73" s="18">
        <v>-5200</v>
      </c>
      <c r="E73" s="18">
        <v>0</v>
      </c>
      <c r="F73" s="18">
        <v>-5200</v>
      </c>
    </row>
    <row r="74" spans="1:6" ht="32" hidden="1" customHeight="1" outlineLevel="1" x14ac:dyDescent="0.2">
      <c r="A74" s="19" t="s">
        <v>96</v>
      </c>
      <c r="B74" s="18">
        <v>-2250</v>
      </c>
      <c r="C74" s="18">
        <v>0</v>
      </c>
      <c r="D74" s="18">
        <v>-2250</v>
      </c>
      <c r="E74" s="18">
        <v>0</v>
      </c>
      <c r="F74" s="18">
        <v>-2250</v>
      </c>
    </row>
    <row r="75" spans="1:6" ht="32" hidden="1" customHeight="1" outlineLevel="1" x14ac:dyDescent="0.2">
      <c r="A75" s="19" t="s">
        <v>195</v>
      </c>
      <c r="B75" s="18">
        <v>-5781.7</v>
      </c>
      <c r="C75" s="18">
        <v>0</v>
      </c>
      <c r="D75" s="18">
        <v>-5781.7</v>
      </c>
      <c r="E75" s="18">
        <v>0</v>
      </c>
      <c r="F75" s="18">
        <v>-5781.7</v>
      </c>
    </row>
    <row r="76" spans="1:6" ht="18" customHeight="1" collapsed="1" x14ac:dyDescent="0.2">
      <c r="A76" s="17" t="s">
        <v>81</v>
      </c>
      <c r="B76" s="16">
        <f>SUM(B70:B75)</f>
        <v>-63674.7</v>
      </c>
      <c r="C76" s="16">
        <f>SUM(C70:C75)</f>
        <v>0</v>
      </c>
      <c r="D76" s="16">
        <f>SUM(D70:D75)</f>
        <v>-63674.7</v>
      </c>
      <c r="E76" s="16">
        <f>SUM(E70:E75)</f>
        <v>0</v>
      </c>
      <c r="F76" s="16">
        <f>SUM(F70:F75)</f>
        <v>-63674.7</v>
      </c>
    </row>
    <row r="77" spans="1:6" ht="48" hidden="1" customHeight="1" outlineLevel="1" x14ac:dyDescent="0.2">
      <c r="A77" s="14" t="s">
        <v>99</v>
      </c>
      <c r="B77" s="20" t="s">
        <v>194</v>
      </c>
      <c r="C77" s="20" t="s">
        <v>190</v>
      </c>
      <c r="D77" s="20" t="s">
        <v>194</v>
      </c>
      <c r="E77" s="20" t="s">
        <v>190</v>
      </c>
      <c r="F77" s="20" t="s">
        <v>194</v>
      </c>
    </row>
    <row r="78" spans="1:6" ht="32" hidden="1" customHeight="1" outlineLevel="1" x14ac:dyDescent="0.2">
      <c r="A78" s="19" t="s">
        <v>102</v>
      </c>
      <c r="B78" s="18">
        <v>-112100</v>
      </c>
      <c r="C78" s="18">
        <v>0</v>
      </c>
      <c r="D78" s="18">
        <v>-112100</v>
      </c>
      <c r="E78" s="18">
        <v>0</v>
      </c>
      <c r="F78" s="18">
        <v>-112100</v>
      </c>
    </row>
    <row r="79" spans="1:6" ht="32" hidden="1" customHeight="1" outlineLevel="1" x14ac:dyDescent="0.2">
      <c r="A79" s="19" t="s">
        <v>103</v>
      </c>
      <c r="B79" s="18">
        <v>-810</v>
      </c>
      <c r="C79" s="18">
        <v>0</v>
      </c>
      <c r="D79" s="18">
        <v>-810</v>
      </c>
      <c r="E79" s="18">
        <v>0</v>
      </c>
      <c r="F79" s="18">
        <v>-810</v>
      </c>
    </row>
    <row r="80" spans="1:6" ht="32" hidden="1" customHeight="1" outlineLevel="1" x14ac:dyDescent="0.2">
      <c r="A80" s="19" t="s">
        <v>106</v>
      </c>
      <c r="B80" s="18">
        <v>-32945</v>
      </c>
      <c r="C80" s="18">
        <v>0</v>
      </c>
      <c r="D80" s="18">
        <v>-32945</v>
      </c>
      <c r="E80" s="18">
        <v>0</v>
      </c>
      <c r="F80" s="18">
        <v>-32945</v>
      </c>
    </row>
    <row r="81" spans="1:6" ht="32" hidden="1" customHeight="1" outlineLevel="1" x14ac:dyDescent="0.2">
      <c r="A81" s="19" t="s">
        <v>193</v>
      </c>
      <c r="B81" s="18">
        <v>-91.8</v>
      </c>
      <c r="C81" s="18">
        <v>0</v>
      </c>
      <c r="D81" s="18">
        <v>-91.8</v>
      </c>
      <c r="E81" s="18">
        <v>0</v>
      </c>
      <c r="F81" s="18">
        <v>-91.8</v>
      </c>
    </row>
    <row r="82" spans="1:6" ht="18" customHeight="1" collapsed="1" x14ac:dyDescent="0.2">
      <c r="A82" s="17" t="s">
        <v>99</v>
      </c>
      <c r="B82" s="16">
        <f>SUM(B78:B81)</f>
        <v>-145946.79999999999</v>
      </c>
      <c r="C82" s="16">
        <f>SUM(C78:C81)</f>
        <v>0</v>
      </c>
      <c r="D82" s="16">
        <f>SUM(D78:D81)</f>
        <v>-145946.79999999999</v>
      </c>
      <c r="E82" s="16">
        <f>SUM(E78:E81)</f>
        <v>0</v>
      </c>
      <c r="F82" s="16">
        <f>SUM(F78:F81)</f>
        <v>-145946.79999999999</v>
      </c>
    </row>
    <row r="83" spans="1:6" ht="48" customHeight="1" outlineLevel="1" x14ac:dyDescent="0.2">
      <c r="A83" s="14" t="s">
        <v>108</v>
      </c>
      <c r="B83" s="20" t="s">
        <v>0</v>
      </c>
      <c r="C83" s="20" t="s">
        <v>0</v>
      </c>
      <c r="D83" s="20" t="s">
        <v>0</v>
      </c>
      <c r="E83" s="20" t="s">
        <v>0</v>
      </c>
      <c r="F83" s="20" t="s">
        <v>0</v>
      </c>
    </row>
    <row r="84" spans="1:6" ht="32" customHeight="1" outlineLevel="1" x14ac:dyDescent="0.2">
      <c r="A84" s="19" t="s">
        <v>109</v>
      </c>
      <c r="B84" s="18">
        <v>-222847.08</v>
      </c>
      <c r="C84" s="18">
        <v>0</v>
      </c>
      <c r="D84" s="18">
        <v>-222847.08</v>
      </c>
      <c r="E84" s="18">
        <v>0</v>
      </c>
      <c r="F84" s="18">
        <v>-222847.08</v>
      </c>
    </row>
    <row r="85" spans="1:6" ht="32" customHeight="1" outlineLevel="1" x14ac:dyDescent="0.2">
      <c r="A85" s="19" t="s">
        <v>110</v>
      </c>
      <c r="B85" s="18">
        <v>-236746.96</v>
      </c>
      <c r="C85" s="18">
        <v>0</v>
      </c>
      <c r="D85" s="18">
        <v>-236746.96</v>
      </c>
      <c r="E85" s="18">
        <v>0</v>
      </c>
      <c r="F85" s="18">
        <v>-236746.96</v>
      </c>
    </row>
    <row r="86" spans="1:6" ht="32" customHeight="1" outlineLevel="1" x14ac:dyDescent="0.2">
      <c r="A86" s="19" t="s">
        <v>127</v>
      </c>
      <c r="B86" s="18">
        <v>-5765.7</v>
      </c>
      <c r="C86" s="18">
        <v>0</v>
      </c>
      <c r="D86" s="18">
        <v>-5765.7</v>
      </c>
      <c r="E86" s="18">
        <v>0</v>
      </c>
      <c r="F86" s="18">
        <v>-5765.7</v>
      </c>
    </row>
    <row r="87" spans="1:6" ht="18" customHeight="1" x14ac:dyDescent="0.2">
      <c r="A87" s="17" t="s">
        <v>108</v>
      </c>
      <c r="B87" s="16">
        <f>SUM(B84:B86)</f>
        <v>-465359.74</v>
      </c>
      <c r="C87" s="16">
        <f>SUM(C84:C86)</f>
        <v>0</v>
      </c>
      <c r="D87" s="16">
        <f>SUM(D84:D86)</f>
        <v>-465359.74</v>
      </c>
      <c r="E87" s="16">
        <f>SUM(E84:E86)</f>
        <v>0</v>
      </c>
      <c r="F87" s="16">
        <f>SUM(F84:F86)</f>
        <v>-465359.74</v>
      </c>
    </row>
    <row r="88" spans="1:6" ht="40" customHeight="1" x14ac:dyDescent="0.2">
      <c r="A88" s="14" t="s">
        <v>112</v>
      </c>
      <c r="B88" s="15">
        <f>SUM(B28:B36)+SUM(B39:B42)+B45+SUM(B48:B67)+SUM(B70:B75)+SUM(B78:B81)+SUM(B84:B86)</f>
        <v>-4832514</v>
      </c>
      <c r="C88" s="15">
        <f>SUM(C28:C36)+SUM(C39:C42)+C45+SUM(C48:C67)+SUM(C70:C75)+SUM(C78:C81)+SUM(C84:C86)</f>
        <v>0</v>
      </c>
      <c r="D88" s="15">
        <f>SUM(D28:D36)+SUM(D39:D42)+D45+SUM(D48:D67)+SUM(D70:D75)+SUM(D78:D81)+SUM(D84:D86)</f>
        <v>-4832514</v>
      </c>
      <c r="E88" s="15">
        <f>SUM(E28:E36)+SUM(E39:E42)+E45+SUM(E48:E67)+SUM(E70:E75)+SUM(E78:E81)+SUM(E84:E86)</f>
        <v>0</v>
      </c>
      <c r="F88" s="15">
        <f>SUM(F28:F36)+SUM(F39:F42)+F45+SUM(F48:F67)+SUM(F70:F75)+SUM(F78:F81)+SUM(F84:F86)</f>
        <v>-4832514</v>
      </c>
    </row>
    <row r="89" spans="1:6" ht="40" customHeight="1" x14ac:dyDescent="0.2">
      <c r="A89" s="14" t="s">
        <v>113</v>
      </c>
      <c r="B89" s="15">
        <f>SUM(B12:B16)+B19+SUM(B22:B24)+SUM(B28:B36)+SUM(B39:B42)+B45+SUM(B48:B67)+SUM(B70:B75)+SUM(B78:B81)+SUM(B84:B86)</f>
        <v>-2105898</v>
      </c>
      <c r="C89" s="15">
        <f>SUM(C12:C16)+C19+SUM(C22:C24)+SUM(C28:C36)+SUM(C39:C42)+C45+SUM(C48:C67)+SUM(C70:C75)+SUM(C78:C81)+SUM(C84:C86)</f>
        <v>0</v>
      </c>
      <c r="D89" s="15">
        <f>SUM(D12:D16)+D19+SUM(D22:D24)+SUM(D28:D36)+SUM(D39:D42)+D45+SUM(D48:D67)+SUM(D70:D75)+SUM(D78:D81)+SUM(D84:D86)</f>
        <v>-2105898</v>
      </c>
      <c r="E89" s="15">
        <f>SUM(E12:E16)+E19+SUM(E22:E24)+SUM(E28:E36)+SUM(E39:E42)+E45+SUM(E48:E67)+SUM(E70:E75)+SUM(E78:E81)+SUM(E84:E86)</f>
        <v>0</v>
      </c>
      <c r="F89" s="15">
        <f>SUM(F12:F16)+F19+SUM(F22:F24)+SUM(F28:F36)+SUM(F39:F42)+F45+SUM(F48:F67)+SUM(F70:F75)+SUM(F78:F81)+SUM(F84:F86)</f>
        <v>-2105898</v>
      </c>
    </row>
    <row r="90" spans="1:6" ht="48" hidden="1" customHeight="1" outlineLevel="1" x14ac:dyDescent="0.2">
      <c r="A90" s="14" t="s">
        <v>114</v>
      </c>
      <c r="B90" s="20" t="s">
        <v>192</v>
      </c>
      <c r="C90" s="20" t="s">
        <v>190</v>
      </c>
      <c r="D90" s="20" t="s">
        <v>192</v>
      </c>
      <c r="E90" s="20" t="s">
        <v>190</v>
      </c>
      <c r="F90" s="20" t="s">
        <v>192</v>
      </c>
    </row>
    <row r="91" spans="1:6" ht="32" hidden="1" customHeight="1" outlineLevel="1" x14ac:dyDescent="0.2">
      <c r="A91" s="19" t="s">
        <v>126</v>
      </c>
      <c r="B91" s="18">
        <v>14964.61</v>
      </c>
      <c r="C91" s="18">
        <v>0</v>
      </c>
      <c r="D91" s="18">
        <v>14964.61</v>
      </c>
      <c r="E91" s="18">
        <v>0</v>
      </c>
      <c r="F91" s="18">
        <v>14964.61</v>
      </c>
    </row>
    <row r="92" spans="1:6" ht="32" hidden="1" customHeight="1" outlineLevel="1" x14ac:dyDescent="0.2">
      <c r="A92" s="19" t="s">
        <v>191</v>
      </c>
      <c r="B92" s="18">
        <v>1</v>
      </c>
      <c r="C92" s="18">
        <v>0</v>
      </c>
      <c r="D92" s="18">
        <v>1</v>
      </c>
      <c r="E92" s="18">
        <v>0</v>
      </c>
      <c r="F92" s="18">
        <v>1</v>
      </c>
    </row>
    <row r="93" spans="1:6" ht="32" hidden="1" customHeight="1" outlineLevel="1" x14ac:dyDescent="0.2">
      <c r="A93" s="19" t="s">
        <v>116</v>
      </c>
      <c r="B93" s="18">
        <v>14</v>
      </c>
      <c r="C93" s="18">
        <v>0</v>
      </c>
      <c r="D93" s="18">
        <v>14</v>
      </c>
      <c r="E93" s="18">
        <v>0</v>
      </c>
      <c r="F93" s="18">
        <v>14</v>
      </c>
    </row>
    <row r="94" spans="1:6" ht="18" customHeight="1" collapsed="1" x14ac:dyDescent="0.2">
      <c r="A94" s="17" t="s">
        <v>114</v>
      </c>
      <c r="B94" s="16">
        <f>SUM(B91:B93)</f>
        <v>14979.61</v>
      </c>
      <c r="C94" s="16">
        <f>SUM(C91:C93)</f>
        <v>0</v>
      </c>
      <c r="D94" s="16">
        <f>SUM(D91:D93)</f>
        <v>14979.61</v>
      </c>
      <c r="E94" s="16">
        <f>SUM(E91:E93)</f>
        <v>0</v>
      </c>
      <c r="F94" s="16">
        <f>SUM(F91:F93)</f>
        <v>14979.61</v>
      </c>
    </row>
    <row r="95" spans="1:6" ht="48" customHeight="1" outlineLevel="1" x14ac:dyDescent="0.2">
      <c r="A95" s="14" t="s">
        <v>117</v>
      </c>
      <c r="B95" s="20" t="s">
        <v>0</v>
      </c>
      <c r="C95" s="20" t="s">
        <v>0</v>
      </c>
      <c r="D95" s="20" t="s">
        <v>0</v>
      </c>
      <c r="E95" s="20" t="s">
        <v>0</v>
      </c>
      <c r="F95" s="20" t="s">
        <v>0</v>
      </c>
    </row>
    <row r="96" spans="1:6" ht="32" customHeight="1" outlineLevel="1" x14ac:dyDescent="0.2">
      <c r="A96" s="19" t="s">
        <v>118</v>
      </c>
      <c r="B96" s="18">
        <v>-157089</v>
      </c>
      <c r="C96" s="18">
        <v>0</v>
      </c>
      <c r="D96" s="18">
        <v>-157089</v>
      </c>
      <c r="E96" s="18">
        <v>0</v>
      </c>
      <c r="F96" s="18">
        <v>-157089</v>
      </c>
    </row>
    <row r="97" spans="1:6" ht="18" customHeight="1" x14ac:dyDescent="0.2">
      <c r="A97" s="17" t="s">
        <v>117</v>
      </c>
      <c r="B97" s="16">
        <f>B96</f>
        <v>-157089</v>
      </c>
      <c r="C97" s="16">
        <f>C96</f>
        <v>0</v>
      </c>
      <c r="D97" s="16">
        <f>D96</f>
        <v>-157089</v>
      </c>
      <c r="E97" s="16">
        <f>E96</f>
        <v>0</v>
      </c>
      <c r="F97" s="16">
        <f>F96</f>
        <v>-157089</v>
      </c>
    </row>
    <row r="98" spans="1:6" ht="48" hidden="1" customHeight="1" outlineLevel="1" x14ac:dyDescent="0.2">
      <c r="A98" s="14" t="s">
        <v>120</v>
      </c>
      <c r="B98" s="20" t="s">
        <v>189</v>
      </c>
      <c r="C98" s="20" t="s">
        <v>190</v>
      </c>
      <c r="D98" s="20" t="s">
        <v>189</v>
      </c>
      <c r="E98" s="20" t="s">
        <v>190</v>
      </c>
      <c r="F98" s="20" t="s">
        <v>189</v>
      </c>
    </row>
    <row r="99" spans="1:6" ht="32" hidden="1" customHeight="1" outlineLevel="1" x14ac:dyDescent="0.2">
      <c r="A99" s="19" t="s">
        <v>162</v>
      </c>
      <c r="B99" s="18">
        <v>-238120.44</v>
      </c>
      <c r="C99" s="18">
        <v>0</v>
      </c>
      <c r="D99" s="18">
        <v>-238120.44</v>
      </c>
      <c r="E99" s="18">
        <v>0</v>
      </c>
      <c r="F99" s="18">
        <v>-238120.44</v>
      </c>
    </row>
    <row r="100" spans="1:6" ht="18" customHeight="1" collapsed="1" x14ac:dyDescent="0.2">
      <c r="A100" s="17" t="s">
        <v>120</v>
      </c>
      <c r="B100" s="16">
        <f>B99</f>
        <v>-238120.44</v>
      </c>
      <c r="C100" s="16">
        <f>C99</f>
        <v>0</v>
      </c>
      <c r="D100" s="16">
        <f>D99</f>
        <v>-238120.44</v>
      </c>
      <c r="E100" s="16">
        <f>E99</f>
        <v>0</v>
      </c>
      <c r="F100" s="16">
        <f>F99</f>
        <v>-238120.44</v>
      </c>
    </row>
    <row r="101" spans="1:6" ht="40" customHeight="1" x14ac:dyDescent="0.2">
      <c r="A101" s="14" t="s">
        <v>122</v>
      </c>
      <c r="B101" s="15">
        <f>SUM(B91:B93)+B96+B99</f>
        <v>-380229.83</v>
      </c>
      <c r="C101" s="15">
        <f>SUM(C91:C93)+C96+C99</f>
        <v>0</v>
      </c>
      <c r="D101" s="15">
        <f>SUM(D91:D93)+D96+D99</f>
        <v>-380229.83</v>
      </c>
      <c r="E101" s="15">
        <f>SUM(E91:E93)+E96+E99</f>
        <v>0</v>
      </c>
      <c r="F101" s="15">
        <f>SUM(F91:F93)+F96+F99</f>
        <v>-380229.83</v>
      </c>
    </row>
    <row r="102" spans="1:6" ht="40" customHeight="1" x14ac:dyDescent="0.2">
      <c r="A102" s="14" t="s">
        <v>123</v>
      </c>
      <c r="B102" s="15">
        <f>SUM(B12:B16)+B19+SUM(B22:B24)+SUM(B28:B36)+SUM(B39:B42)+B45+SUM(B48:B67)+SUM(B70:B75)+SUM(B78:B81)+SUM(B84:B86)+SUM(B91:B93)+B96+B99</f>
        <v>-2486127.8299999996</v>
      </c>
      <c r="C102" s="15">
        <f>SUM(C12:C16)+C19+SUM(C22:C24)+SUM(C28:C36)+SUM(C39:C42)+C45+SUM(C48:C67)+SUM(C70:C75)+SUM(C78:C81)+SUM(C84:C86)+SUM(C91:C93)+C96+C99</f>
        <v>0</v>
      </c>
      <c r="D102" s="15">
        <f>SUM(D12:D16)+D19+SUM(D22:D24)+SUM(D28:D36)+SUM(D39:D42)+D45+SUM(D48:D67)+SUM(D70:D75)+SUM(D78:D81)+SUM(D84:D86)+SUM(D91:D93)+D96+D99</f>
        <v>-2486127.8299999996</v>
      </c>
      <c r="E102" s="15">
        <f>SUM(E12:E16)+E19+SUM(E22:E24)+SUM(E28:E36)+SUM(E39:E42)+E45+SUM(E48:E67)+SUM(E70:E75)+SUM(E78:E81)+SUM(E84:E86)+SUM(E91:E93)+E96+E99</f>
        <v>0</v>
      </c>
      <c r="F102" s="15">
        <f>SUM(F12:F16)+F19+SUM(F22:F24)+SUM(F28:F36)+SUM(F39:F42)+F45+SUM(F48:F67)+SUM(F70:F75)+SUM(F78:F81)+SUM(F84:F86)+SUM(F91:F93)+F96+F99</f>
        <v>-2486127.8299999996</v>
      </c>
    </row>
    <row r="103" spans="1:6" ht="40" customHeight="1" x14ac:dyDescent="0.2">
      <c r="A103" s="14" t="s">
        <v>124</v>
      </c>
      <c r="B103" s="15">
        <f>SUM(B12:B16)+B19+SUM(B22:B24)+SUM(B28:B36)+SUM(B39:B42)+B45+SUM(B48:B67)+SUM(B70:B75)+SUM(B78:B81)+SUM(B84:B86)+SUM(B91:B93)+B96+B99</f>
        <v>-2486127.8299999996</v>
      </c>
      <c r="C103" s="15">
        <f>SUM(C12:C16)+C19+SUM(C22:C24)+SUM(C28:C36)+SUM(C39:C42)+C45+SUM(C48:C67)+SUM(C70:C75)+SUM(C78:C81)+SUM(C84:C86)+SUM(C91:C93)+C96+C99</f>
        <v>0</v>
      </c>
      <c r="D103" s="15">
        <f>SUM(D12:D16)+D19+SUM(D22:D24)+SUM(D28:D36)+SUM(D39:D42)+D45+SUM(D48:D67)+SUM(D70:D75)+SUM(D78:D81)+SUM(D84:D86)+SUM(D91:D93)+D96+D99</f>
        <v>-2486127.8299999996</v>
      </c>
      <c r="E103" s="15">
        <f>SUM(E12:E16)+E19+SUM(E22:E24)+SUM(E28:E36)+SUM(E39:E42)+E45+SUM(E48:E67)+SUM(E70:E75)+SUM(E78:E81)+SUM(E84:E86)+SUM(E91:E93)+E96+E99</f>
        <v>0</v>
      </c>
      <c r="F103" s="15">
        <f>SUM(F12:F16)+F19+SUM(F22:F24)+SUM(F28:F36)+SUM(F39:F42)+F45+SUM(F48:F67)+SUM(F70:F75)+SUM(F78:F81)+SUM(F84:F86)+SUM(F91:F93)+F96+F99</f>
        <v>-2486127.8299999996</v>
      </c>
    </row>
    <row r="104" spans="1:6" ht="15" x14ac:dyDescent="0.2">
      <c r="A104" s="14" t="s">
        <v>0</v>
      </c>
    </row>
    <row r="105" spans="1:6" ht="15" x14ac:dyDescent="0.2">
      <c r="A105" s="14" t="s">
        <v>125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8FAB-4147-C444-B37B-89D6E7AAFF53}">
  <sheetPr>
    <pageSetUpPr fitToPage="1"/>
  </sheetPr>
  <dimension ref="A1:F136"/>
  <sheetViews>
    <sheetView zoomScaleNormal="100" workbookViewId="0">
      <selection activeCell="A7" sqref="A7"/>
    </sheetView>
  </sheetViews>
  <sheetFormatPr baseColWidth="10" defaultColWidth="21.5" defaultRowHeight="11.25" customHeight="1" outlineLevelRow="1" x14ac:dyDescent="0.2"/>
  <cols>
    <col min="1" max="1" width="44.83203125" style="13" customWidth="1" collapsed="1"/>
    <col min="2" max="3" width="10" style="13" customWidth="1" collapsed="1"/>
    <col min="4" max="4" width="8.6640625" style="13" customWidth="1" collapsed="1"/>
    <col min="5" max="5" width="10" style="13" customWidth="1" collapsed="1"/>
    <col min="6" max="6" width="9.33203125" style="13" customWidth="1" collapsed="1"/>
    <col min="7" max="16384" width="21.5" style="13"/>
  </cols>
  <sheetData>
    <row r="1" spans="1:6" ht="33" customHeight="1" x14ac:dyDescent="0.2">
      <c r="A1" s="14" t="s">
        <v>0</v>
      </c>
      <c r="B1" s="25" t="s">
        <v>0</v>
      </c>
      <c r="C1" s="25"/>
      <c r="D1" s="25"/>
      <c r="E1" s="25"/>
      <c r="F1" s="25"/>
    </row>
    <row r="2" spans="1:6" ht="14.5" customHeight="1" x14ac:dyDescent="0.2">
      <c r="A2" s="24" t="s">
        <v>1</v>
      </c>
      <c r="B2" s="25" t="s">
        <v>2</v>
      </c>
      <c r="C2" s="25"/>
      <c r="D2" s="25"/>
      <c r="E2" s="25"/>
      <c r="F2" s="25"/>
    </row>
    <row r="3" spans="1:6" ht="14.5" customHeight="1" x14ac:dyDescent="0.2">
      <c r="A3" s="24" t="s">
        <v>3</v>
      </c>
      <c r="B3" s="25" t="s">
        <v>4</v>
      </c>
      <c r="C3" s="25"/>
      <c r="D3" s="25"/>
      <c r="E3" s="25"/>
      <c r="F3" s="25"/>
    </row>
    <row r="4" spans="1:6" ht="14.5" customHeight="1" x14ac:dyDescent="0.2">
      <c r="A4" s="24" t="s">
        <v>5</v>
      </c>
      <c r="B4" s="25" t="s">
        <v>188</v>
      </c>
      <c r="C4" s="25"/>
      <c r="D4" s="25"/>
      <c r="E4" s="25"/>
      <c r="F4" s="25"/>
    </row>
    <row r="5" spans="1:6" ht="14.5" customHeight="1" x14ac:dyDescent="0.2">
      <c r="A5" s="24" t="s">
        <v>7</v>
      </c>
      <c r="B5" s="25" t="s">
        <v>8</v>
      </c>
      <c r="C5" s="25"/>
      <c r="D5" s="25"/>
      <c r="E5" s="25"/>
      <c r="F5" s="25"/>
    </row>
    <row r="6" spans="1:6" ht="14.5" customHeight="1" x14ac:dyDescent="0.2">
      <c r="A6" s="24" t="s">
        <v>9</v>
      </c>
      <c r="B6" s="25" t="s">
        <v>10</v>
      </c>
      <c r="C6" s="25"/>
      <c r="D6" s="25"/>
      <c r="E6" s="25"/>
      <c r="F6" s="25"/>
    </row>
    <row r="7" spans="1:6" ht="14.5" customHeight="1" x14ac:dyDescent="0.2">
      <c r="A7" s="24" t="s">
        <v>11</v>
      </c>
      <c r="B7" s="23">
        <v>44601.699439432872</v>
      </c>
      <c r="C7" s="23"/>
      <c r="D7" s="23"/>
      <c r="E7" s="23"/>
      <c r="F7" s="23"/>
    </row>
    <row r="8" spans="1:6" ht="15" x14ac:dyDescent="0.2">
      <c r="A8" s="14" t="s">
        <v>0</v>
      </c>
    </row>
    <row r="9" spans="1:6" ht="34" customHeight="1" x14ac:dyDescent="0.2">
      <c r="A9" s="20" t="s">
        <v>0</v>
      </c>
      <c r="B9" s="22" t="s">
        <v>188</v>
      </c>
      <c r="C9" s="22"/>
      <c r="D9" s="22"/>
      <c r="E9" s="22" t="s">
        <v>205</v>
      </c>
      <c r="F9" s="22"/>
    </row>
    <row r="10" spans="1:6" ht="34" customHeight="1" x14ac:dyDescent="0.2">
      <c r="A10" s="20" t="s">
        <v>0</v>
      </c>
      <c r="B10" s="21" t="s">
        <v>13</v>
      </c>
      <c r="C10" s="21" t="s">
        <v>14</v>
      </c>
      <c r="D10" s="21" t="s">
        <v>15</v>
      </c>
      <c r="E10" s="21" t="s">
        <v>13</v>
      </c>
      <c r="F10" s="21" t="s">
        <v>15</v>
      </c>
    </row>
    <row r="11" spans="1:6" ht="48" customHeight="1" outlineLevel="1" x14ac:dyDescent="0.2">
      <c r="A11" s="14" t="s">
        <v>16</v>
      </c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</row>
    <row r="12" spans="1:6" ht="32" customHeight="1" outlineLevel="1" x14ac:dyDescent="0.2">
      <c r="A12" s="19" t="s">
        <v>17</v>
      </c>
      <c r="B12" s="18">
        <v>347472</v>
      </c>
      <c r="C12" s="18">
        <v>347000.00400000002</v>
      </c>
      <c r="D12" s="18">
        <v>471.99599999999998</v>
      </c>
      <c r="E12" s="18">
        <v>347477.03</v>
      </c>
      <c r="F12" s="18">
        <v>-5.03</v>
      </c>
    </row>
    <row r="13" spans="1:6" ht="32" customHeight="1" outlineLevel="1" x14ac:dyDescent="0.2">
      <c r="A13" s="19" t="s">
        <v>204</v>
      </c>
      <c r="B13" s="18">
        <v>0</v>
      </c>
      <c r="C13" s="18">
        <v>0</v>
      </c>
      <c r="D13" s="18">
        <v>0</v>
      </c>
      <c r="E13" s="18">
        <v>6000</v>
      </c>
      <c r="F13" s="18">
        <v>-6000</v>
      </c>
    </row>
    <row r="14" spans="1:6" ht="32" customHeight="1" outlineLevel="1" x14ac:dyDescent="0.2">
      <c r="A14" s="19" t="s">
        <v>18</v>
      </c>
      <c r="B14" s="18">
        <v>102225</v>
      </c>
      <c r="C14" s="18">
        <v>102999.996</v>
      </c>
      <c r="D14" s="18">
        <v>-774.99599999999998</v>
      </c>
      <c r="E14" s="18">
        <v>83962.67</v>
      </c>
      <c r="F14" s="18">
        <v>18262.330000000002</v>
      </c>
    </row>
    <row r="15" spans="1:6" ht="32" customHeight="1" outlineLevel="1" x14ac:dyDescent="0.2">
      <c r="A15" s="19" t="s">
        <v>19</v>
      </c>
      <c r="B15" s="18">
        <v>75100</v>
      </c>
      <c r="C15" s="18">
        <v>72000</v>
      </c>
      <c r="D15" s="18">
        <v>3100</v>
      </c>
      <c r="E15" s="18">
        <v>67140</v>
      </c>
      <c r="F15" s="18">
        <v>7960</v>
      </c>
    </row>
    <row r="16" spans="1:6" ht="32" customHeight="1" outlineLevel="1" x14ac:dyDescent="0.2">
      <c r="A16" s="19" t="s">
        <v>20</v>
      </c>
      <c r="B16" s="18">
        <v>2115216</v>
      </c>
      <c r="C16" s="18">
        <v>2115000</v>
      </c>
      <c r="D16" s="18">
        <v>216</v>
      </c>
      <c r="E16" s="18">
        <v>2083796.76</v>
      </c>
      <c r="F16" s="18">
        <v>31419.24</v>
      </c>
    </row>
    <row r="17" spans="1:6" ht="18" customHeight="1" x14ac:dyDescent="0.2">
      <c r="A17" s="17" t="s">
        <v>16</v>
      </c>
      <c r="B17" s="16">
        <f>SUM(B12:B16)</f>
        <v>2640013</v>
      </c>
      <c r="C17" s="16">
        <f>SUM(C12:C16)</f>
        <v>2637000</v>
      </c>
      <c r="D17" s="16">
        <f>SUM(D12:D16)</f>
        <v>3013</v>
      </c>
      <c r="E17" s="16">
        <f>SUM(E12:E16)</f>
        <v>2588376.46</v>
      </c>
      <c r="F17" s="16">
        <f>SUM(F12:F16)</f>
        <v>51636.540000000008</v>
      </c>
    </row>
    <row r="18" spans="1:6" ht="48" hidden="1" customHeight="1" outlineLevel="1" x14ac:dyDescent="0.2">
      <c r="A18" s="14" t="s">
        <v>21</v>
      </c>
      <c r="B18" s="20" t="s">
        <v>227</v>
      </c>
      <c r="C18" s="20" t="s">
        <v>190</v>
      </c>
      <c r="D18" s="20" t="s">
        <v>227</v>
      </c>
      <c r="E18" s="20" t="s">
        <v>190</v>
      </c>
      <c r="F18" s="20" t="s">
        <v>227</v>
      </c>
    </row>
    <row r="19" spans="1:6" ht="32" hidden="1" customHeight="1" outlineLevel="1" x14ac:dyDescent="0.2">
      <c r="A19" s="19" t="s">
        <v>23</v>
      </c>
      <c r="B19" s="18">
        <v>-3408</v>
      </c>
      <c r="C19" s="18">
        <v>0</v>
      </c>
      <c r="D19" s="18">
        <v>-3408</v>
      </c>
      <c r="E19" s="18">
        <v>0</v>
      </c>
      <c r="F19" s="18">
        <v>-3408</v>
      </c>
    </row>
    <row r="20" spans="1:6" ht="18" customHeight="1" collapsed="1" x14ac:dyDescent="0.2">
      <c r="A20" s="17" t="s">
        <v>21</v>
      </c>
      <c r="B20" s="16">
        <f>B19</f>
        <v>-3408</v>
      </c>
      <c r="C20" s="16">
        <f>C19</f>
        <v>0</v>
      </c>
      <c r="D20" s="16">
        <f>D19</f>
        <v>-3408</v>
      </c>
      <c r="E20" s="16">
        <f>E19</f>
        <v>0</v>
      </c>
      <c r="F20" s="16">
        <f>F19</f>
        <v>-3408</v>
      </c>
    </row>
    <row r="21" spans="1:6" ht="48" hidden="1" customHeight="1" outlineLevel="1" x14ac:dyDescent="0.2">
      <c r="A21" s="14" t="s">
        <v>24</v>
      </c>
      <c r="B21" s="20" t="s">
        <v>184</v>
      </c>
      <c r="C21" s="20" t="s">
        <v>226</v>
      </c>
      <c r="D21" s="20" t="s">
        <v>225</v>
      </c>
      <c r="E21" s="20" t="s">
        <v>184</v>
      </c>
      <c r="F21" s="20" t="s">
        <v>190</v>
      </c>
    </row>
    <row r="22" spans="1:6" ht="32" hidden="1" customHeight="1" outlineLevel="1" x14ac:dyDescent="0.2">
      <c r="A22" s="19" t="s">
        <v>28</v>
      </c>
      <c r="B22" s="18">
        <v>80472</v>
      </c>
      <c r="C22" s="18">
        <v>80000.004000000001</v>
      </c>
      <c r="D22" s="18">
        <v>471.99599999999998</v>
      </c>
      <c r="E22" s="18">
        <v>80472</v>
      </c>
      <c r="F22" s="18">
        <v>0</v>
      </c>
    </row>
    <row r="23" spans="1:6" ht="18" customHeight="1" collapsed="1" x14ac:dyDescent="0.2">
      <c r="A23" s="17" t="s">
        <v>24</v>
      </c>
      <c r="B23" s="16">
        <f>B22</f>
        <v>80472</v>
      </c>
      <c r="C23" s="16">
        <f>C22</f>
        <v>80000.004000000001</v>
      </c>
      <c r="D23" s="16">
        <f>D22</f>
        <v>471.99599999999998</v>
      </c>
      <c r="E23" s="16">
        <f>E22</f>
        <v>80472</v>
      </c>
      <c r="F23" s="16">
        <f>F22</f>
        <v>0</v>
      </c>
    </row>
    <row r="24" spans="1:6" ht="48" hidden="1" customHeight="1" outlineLevel="1" x14ac:dyDescent="0.2">
      <c r="A24" s="14" t="s">
        <v>29</v>
      </c>
      <c r="B24" s="20" t="s">
        <v>224</v>
      </c>
      <c r="C24" s="20" t="s">
        <v>223</v>
      </c>
      <c r="D24" s="20" t="s">
        <v>222</v>
      </c>
      <c r="E24" s="20" t="s">
        <v>203</v>
      </c>
      <c r="F24" s="20" t="s">
        <v>221</v>
      </c>
    </row>
    <row r="25" spans="1:6" ht="32" hidden="1" customHeight="1" outlineLevel="1" x14ac:dyDescent="0.2">
      <c r="A25" s="19" t="s">
        <v>159</v>
      </c>
      <c r="B25" s="18">
        <v>5696</v>
      </c>
      <c r="C25" s="18">
        <v>0</v>
      </c>
      <c r="D25" s="18">
        <v>5696</v>
      </c>
      <c r="E25" s="18">
        <v>0</v>
      </c>
      <c r="F25" s="18">
        <v>5696</v>
      </c>
    </row>
    <row r="26" spans="1:6" ht="32" hidden="1" customHeight="1" outlineLevel="1" x14ac:dyDescent="0.2">
      <c r="A26" s="19" t="s">
        <v>32</v>
      </c>
      <c r="B26" s="18">
        <v>540</v>
      </c>
      <c r="C26" s="18">
        <v>0</v>
      </c>
      <c r="D26" s="18">
        <v>540</v>
      </c>
      <c r="E26" s="18">
        <v>0</v>
      </c>
      <c r="F26" s="18">
        <v>540</v>
      </c>
    </row>
    <row r="27" spans="1:6" ht="32" hidden="1" customHeight="1" outlineLevel="1" x14ac:dyDescent="0.2">
      <c r="A27" s="19" t="s">
        <v>33</v>
      </c>
      <c r="B27" s="18">
        <v>2.63</v>
      </c>
      <c r="C27" s="18">
        <v>0</v>
      </c>
      <c r="D27" s="18">
        <v>2.63</v>
      </c>
      <c r="E27" s="18">
        <v>11.96</v>
      </c>
      <c r="F27" s="18">
        <v>-9.33</v>
      </c>
    </row>
    <row r="28" spans="1:6" ht="32" hidden="1" customHeight="1" outlineLevel="1" x14ac:dyDescent="0.2">
      <c r="A28" s="19" t="s">
        <v>156</v>
      </c>
      <c r="B28" s="18">
        <v>74264</v>
      </c>
      <c r="C28" s="18">
        <v>0</v>
      </c>
      <c r="D28" s="18">
        <v>74264</v>
      </c>
      <c r="E28" s="18">
        <v>0</v>
      </c>
      <c r="F28" s="18">
        <v>74264</v>
      </c>
    </row>
    <row r="29" spans="1:6" ht="32" hidden="1" customHeight="1" outlineLevel="1" x14ac:dyDescent="0.2">
      <c r="A29" s="19" t="s">
        <v>35</v>
      </c>
      <c r="B29" s="18">
        <v>7373</v>
      </c>
      <c r="C29" s="18">
        <v>2000.0039999999999</v>
      </c>
      <c r="D29" s="18">
        <v>5372.9960000000001</v>
      </c>
      <c r="E29" s="18">
        <v>6881.58</v>
      </c>
      <c r="F29" s="18">
        <v>491.42</v>
      </c>
    </row>
    <row r="30" spans="1:6" ht="32" hidden="1" customHeight="1" outlineLevel="1" x14ac:dyDescent="0.2">
      <c r="A30" s="19" t="s">
        <v>36</v>
      </c>
      <c r="B30" s="18">
        <v>54708.61</v>
      </c>
      <c r="C30" s="18">
        <v>47000.004000000001</v>
      </c>
      <c r="D30" s="18">
        <v>7708.6059999999998</v>
      </c>
      <c r="E30" s="18">
        <v>50874</v>
      </c>
      <c r="F30" s="18">
        <v>3834.61</v>
      </c>
    </row>
    <row r="31" spans="1:6" ht="18" customHeight="1" collapsed="1" x14ac:dyDescent="0.2">
      <c r="A31" s="17" t="s">
        <v>29</v>
      </c>
      <c r="B31" s="16">
        <f>SUM(B25:B30)</f>
        <v>142584.24</v>
      </c>
      <c r="C31" s="16">
        <f>SUM(C25:C30)</f>
        <v>49000.008000000002</v>
      </c>
      <c r="D31" s="16">
        <f>SUM(D25:D30)</f>
        <v>93584.232000000004</v>
      </c>
      <c r="E31" s="16">
        <f>SUM(E25:E30)</f>
        <v>57767.54</v>
      </c>
      <c r="F31" s="16">
        <f>SUM(F25:F30)</f>
        <v>84816.7</v>
      </c>
    </row>
    <row r="32" spans="1:6" ht="40" customHeight="1" x14ac:dyDescent="0.2">
      <c r="A32" s="14" t="s">
        <v>37</v>
      </c>
      <c r="B32" s="15">
        <f>SUM(B12:B16)+B19+B22+SUM(B25:B30)</f>
        <v>2859661.24</v>
      </c>
      <c r="C32" s="15">
        <f>SUM(C12:C16)+C19+C22+SUM(C25:C30)</f>
        <v>2766000.0120000001</v>
      </c>
      <c r="D32" s="15">
        <f>SUM(D12:D16)+D19+D22+SUM(D25:D30)</f>
        <v>93661.228000000003</v>
      </c>
      <c r="E32" s="15">
        <f>SUM(E12:E16)+E19+E22+SUM(E25:E30)</f>
        <v>2726616</v>
      </c>
      <c r="F32" s="15">
        <f>SUM(F12:F16)+F19+F22+SUM(F25:F30)</f>
        <v>133045.24</v>
      </c>
    </row>
    <row r="33" spans="1:6" ht="48" customHeight="1" outlineLevel="1" x14ac:dyDescent="0.2">
      <c r="A33" s="14" t="s">
        <v>38</v>
      </c>
      <c r="B33" s="20" t="s">
        <v>0</v>
      </c>
      <c r="C33" s="20" t="s">
        <v>0</v>
      </c>
      <c r="D33" s="20" t="s">
        <v>0</v>
      </c>
      <c r="E33" s="20" t="s">
        <v>0</v>
      </c>
      <c r="F33" s="20" t="s">
        <v>0</v>
      </c>
    </row>
    <row r="34" spans="1:6" ht="32" customHeight="1" outlineLevel="1" x14ac:dyDescent="0.2">
      <c r="A34" s="19" t="s">
        <v>39</v>
      </c>
      <c r="B34" s="18">
        <v>-13122.98</v>
      </c>
      <c r="C34" s="18">
        <v>-99999.995999999999</v>
      </c>
      <c r="D34" s="18">
        <v>86877.016000000003</v>
      </c>
      <c r="E34" s="18">
        <v>-15572</v>
      </c>
      <c r="F34" s="18">
        <v>2449.02</v>
      </c>
    </row>
    <row r="35" spans="1:6" ht="32" customHeight="1" outlineLevel="1" x14ac:dyDescent="0.2">
      <c r="A35" s="19" t="s">
        <v>40</v>
      </c>
      <c r="B35" s="18">
        <v>0</v>
      </c>
      <c r="C35" s="18">
        <v>0</v>
      </c>
      <c r="D35" s="18">
        <v>0</v>
      </c>
      <c r="E35" s="18">
        <v>-34859</v>
      </c>
      <c r="F35" s="18">
        <v>34859</v>
      </c>
    </row>
    <row r="36" spans="1:6" ht="32" customHeight="1" outlineLevel="1" x14ac:dyDescent="0.2">
      <c r="A36" s="19" t="s">
        <v>41</v>
      </c>
      <c r="B36" s="18">
        <v>-10383.01</v>
      </c>
      <c r="C36" s="18">
        <v>0</v>
      </c>
      <c r="D36" s="18">
        <v>-10383.01</v>
      </c>
      <c r="E36" s="18">
        <v>-15216</v>
      </c>
      <c r="F36" s="18">
        <v>4832.99</v>
      </c>
    </row>
    <row r="37" spans="1:6" ht="32" customHeight="1" outlineLevel="1" x14ac:dyDescent="0.2">
      <c r="A37" s="19" t="s">
        <v>42</v>
      </c>
      <c r="B37" s="18">
        <v>0</v>
      </c>
      <c r="C37" s="18">
        <v>0</v>
      </c>
      <c r="D37" s="18">
        <v>0</v>
      </c>
      <c r="E37" s="18">
        <v>-2204</v>
      </c>
      <c r="F37" s="18">
        <v>2204</v>
      </c>
    </row>
    <row r="38" spans="1:6" ht="32" customHeight="1" outlineLevel="1" x14ac:dyDescent="0.2">
      <c r="A38" s="19" t="s">
        <v>43</v>
      </c>
      <c r="B38" s="18">
        <v>-37730.94</v>
      </c>
      <c r="C38" s="18">
        <v>0</v>
      </c>
      <c r="D38" s="18">
        <v>-37730.94</v>
      </c>
      <c r="E38" s="18">
        <v>-16920</v>
      </c>
      <c r="F38" s="18">
        <v>-20810.939999999999</v>
      </c>
    </row>
    <row r="39" spans="1:6" ht="32" customHeight="1" outlineLevel="1" x14ac:dyDescent="0.2">
      <c r="A39" s="19" t="s">
        <v>44</v>
      </c>
      <c r="B39" s="18">
        <v>-29562.5</v>
      </c>
      <c r="C39" s="18">
        <v>0</v>
      </c>
      <c r="D39" s="18">
        <v>-29562.5</v>
      </c>
      <c r="E39" s="18">
        <v>0</v>
      </c>
      <c r="F39" s="18">
        <v>-29562.5</v>
      </c>
    </row>
    <row r="40" spans="1:6" ht="32" customHeight="1" outlineLevel="1" x14ac:dyDescent="0.2">
      <c r="A40" s="19" t="s">
        <v>45</v>
      </c>
      <c r="B40" s="18">
        <v>0</v>
      </c>
      <c r="C40" s="18">
        <v>0</v>
      </c>
      <c r="D40" s="18">
        <v>0</v>
      </c>
      <c r="E40" s="18">
        <v>-2856</v>
      </c>
      <c r="F40" s="18">
        <v>2856</v>
      </c>
    </row>
    <row r="41" spans="1:6" ht="32" customHeight="1" outlineLevel="1" x14ac:dyDescent="0.2">
      <c r="A41" s="19" t="s">
        <v>46</v>
      </c>
      <c r="B41" s="18">
        <v>-67137.78</v>
      </c>
      <c r="C41" s="18">
        <v>0</v>
      </c>
      <c r="D41" s="18">
        <v>-67137.78</v>
      </c>
      <c r="E41" s="18">
        <v>-49190</v>
      </c>
      <c r="F41" s="18">
        <v>-17947.78</v>
      </c>
    </row>
    <row r="42" spans="1:6" ht="32" customHeight="1" outlineLevel="1" x14ac:dyDescent="0.2">
      <c r="A42" s="19" t="s">
        <v>154</v>
      </c>
      <c r="B42" s="18">
        <v>-16300.9</v>
      </c>
      <c r="C42" s="18">
        <v>0</v>
      </c>
      <c r="D42" s="18">
        <v>-16300.9</v>
      </c>
      <c r="E42" s="18">
        <v>-8343</v>
      </c>
      <c r="F42" s="18">
        <v>-7957.9</v>
      </c>
    </row>
    <row r="43" spans="1:6" ht="32" customHeight="1" outlineLevel="1" x14ac:dyDescent="0.2">
      <c r="A43" s="19" t="s">
        <v>49</v>
      </c>
      <c r="B43" s="18">
        <v>-4813.13</v>
      </c>
      <c r="C43" s="18">
        <v>0</v>
      </c>
      <c r="D43" s="18">
        <v>-4813.13</v>
      </c>
      <c r="E43" s="18">
        <v>0</v>
      </c>
      <c r="F43" s="18">
        <v>-4813.13</v>
      </c>
    </row>
    <row r="44" spans="1:6" ht="32" customHeight="1" outlineLevel="1" x14ac:dyDescent="0.2">
      <c r="A44" s="19" t="s">
        <v>182</v>
      </c>
      <c r="B44" s="18">
        <v>-133</v>
      </c>
      <c r="C44" s="18">
        <v>0</v>
      </c>
      <c r="D44" s="18">
        <v>-133</v>
      </c>
      <c r="E44" s="18">
        <v>0</v>
      </c>
      <c r="F44" s="18">
        <v>-133</v>
      </c>
    </row>
    <row r="45" spans="1:6" ht="32" customHeight="1" outlineLevel="1" x14ac:dyDescent="0.2">
      <c r="A45" s="19" t="s">
        <v>153</v>
      </c>
      <c r="B45" s="18">
        <v>0</v>
      </c>
      <c r="C45" s="18">
        <v>0</v>
      </c>
      <c r="D45" s="18">
        <v>0</v>
      </c>
      <c r="E45" s="18">
        <v>-5528</v>
      </c>
      <c r="F45" s="18">
        <v>5528</v>
      </c>
    </row>
    <row r="46" spans="1:6" ht="32" customHeight="1" outlineLevel="1" x14ac:dyDescent="0.2">
      <c r="A46" s="19" t="s">
        <v>50</v>
      </c>
      <c r="B46" s="18">
        <v>-128085.63</v>
      </c>
      <c r="C46" s="18">
        <v>0</v>
      </c>
      <c r="D46" s="18">
        <v>-128085.63</v>
      </c>
      <c r="E46" s="18">
        <v>0</v>
      </c>
      <c r="F46" s="18">
        <v>-128085.63</v>
      </c>
    </row>
    <row r="47" spans="1:6" ht="18" customHeight="1" x14ac:dyDescent="0.2">
      <c r="A47" s="17" t="s">
        <v>38</v>
      </c>
      <c r="B47" s="16">
        <f>SUM(B34:B46)</f>
        <v>-307269.87</v>
      </c>
      <c r="C47" s="16">
        <f>SUM(C34:C46)</f>
        <v>-99999.995999999999</v>
      </c>
      <c r="D47" s="16">
        <f>SUM(D34:D46)</f>
        <v>-207269.87400000001</v>
      </c>
      <c r="E47" s="16">
        <f>SUM(E34:E46)</f>
        <v>-150688</v>
      </c>
      <c r="F47" s="16">
        <f>SUM(F34:F46)</f>
        <v>-156581.87</v>
      </c>
    </row>
    <row r="48" spans="1:6" ht="48" hidden="1" customHeight="1" outlineLevel="1" x14ac:dyDescent="0.2">
      <c r="A48" s="14" t="s">
        <v>52</v>
      </c>
      <c r="B48" s="20" t="s">
        <v>179</v>
      </c>
      <c r="C48" s="20" t="s">
        <v>220</v>
      </c>
      <c r="D48" s="20" t="s">
        <v>219</v>
      </c>
      <c r="E48" s="20" t="s">
        <v>202</v>
      </c>
      <c r="F48" s="20" t="s">
        <v>218</v>
      </c>
    </row>
    <row r="49" spans="1:6" ht="32" hidden="1" customHeight="1" outlineLevel="1" x14ac:dyDescent="0.2">
      <c r="A49" s="19" t="s">
        <v>201</v>
      </c>
      <c r="B49" s="18">
        <v>0</v>
      </c>
      <c r="C49" s="18">
        <v>0</v>
      </c>
      <c r="D49" s="18">
        <v>0</v>
      </c>
      <c r="E49" s="18">
        <v>-72503</v>
      </c>
      <c r="F49" s="18">
        <v>72503</v>
      </c>
    </row>
    <row r="50" spans="1:6" ht="32" hidden="1" customHeight="1" outlineLevel="1" x14ac:dyDescent="0.2">
      <c r="A50" s="19" t="s">
        <v>53</v>
      </c>
      <c r="B50" s="18">
        <v>0</v>
      </c>
      <c r="C50" s="18">
        <v>-5000.0039999999999</v>
      </c>
      <c r="D50" s="18">
        <v>5000.0039999999999</v>
      </c>
      <c r="E50" s="18">
        <v>0</v>
      </c>
      <c r="F50" s="18">
        <v>0</v>
      </c>
    </row>
    <row r="51" spans="1:6" ht="32" hidden="1" customHeight="1" outlineLevel="1" x14ac:dyDescent="0.2">
      <c r="A51" s="19" t="s">
        <v>54</v>
      </c>
      <c r="B51" s="18">
        <v>-14750</v>
      </c>
      <c r="C51" s="18">
        <v>-35000.004000000001</v>
      </c>
      <c r="D51" s="18">
        <v>20250.004000000001</v>
      </c>
      <c r="E51" s="18">
        <v>0</v>
      </c>
      <c r="F51" s="18">
        <v>-14750</v>
      </c>
    </row>
    <row r="52" spans="1:6" ht="32" hidden="1" customHeight="1" outlineLevel="1" x14ac:dyDescent="0.2">
      <c r="A52" s="19" t="s">
        <v>55</v>
      </c>
      <c r="B52" s="18">
        <v>-46863.13</v>
      </c>
      <c r="C52" s="18">
        <v>-399999.99599999998</v>
      </c>
      <c r="D52" s="18">
        <v>353136.86599999998</v>
      </c>
      <c r="E52" s="18">
        <v>-262500</v>
      </c>
      <c r="F52" s="18">
        <v>215636.87</v>
      </c>
    </row>
    <row r="53" spans="1:6" ht="32" hidden="1" customHeight="1" outlineLevel="1" x14ac:dyDescent="0.2">
      <c r="A53" s="19" t="s">
        <v>177</v>
      </c>
      <c r="B53" s="18">
        <v>0</v>
      </c>
      <c r="C53" s="18">
        <v>-24999.995999999999</v>
      </c>
      <c r="D53" s="18">
        <v>24999.995999999999</v>
      </c>
      <c r="E53" s="18">
        <v>0</v>
      </c>
      <c r="F53" s="18">
        <v>0</v>
      </c>
    </row>
    <row r="54" spans="1:6" ht="32" hidden="1" customHeight="1" outlineLevel="1" x14ac:dyDescent="0.2">
      <c r="A54" s="19" t="s">
        <v>176</v>
      </c>
      <c r="B54" s="18">
        <v>2500</v>
      </c>
      <c r="C54" s="18">
        <v>0</v>
      </c>
      <c r="D54" s="18">
        <v>2500</v>
      </c>
      <c r="E54" s="18">
        <v>-2365908</v>
      </c>
      <c r="F54" s="18">
        <v>2368408</v>
      </c>
    </row>
    <row r="55" spans="1:6" ht="32" hidden="1" customHeight="1" outlineLevel="1" x14ac:dyDescent="0.2">
      <c r="A55" s="19" t="s">
        <v>217</v>
      </c>
      <c r="B55" s="18">
        <v>0</v>
      </c>
      <c r="C55" s="18">
        <v>-14000.004000000001</v>
      </c>
      <c r="D55" s="18">
        <v>14000.004000000001</v>
      </c>
      <c r="E55" s="18">
        <v>0</v>
      </c>
      <c r="F55" s="18">
        <v>0</v>
      </c>
    </row>
    <row r="56" spans="1:6" ht="32" hidden="1" customHeight="1" outlineLevel="1" x14ac:dyDescent="0.2">
      <c r="A56" s="19" t="s">
        <v>200</v>
      </c>
      <c r="B56" s="18">
        <v>0</v>
      </c>
      <c r="C56" s="18">
        <v>-15000</v>
      </c>
      <c r="D56" s="18">
        <v>15000</v>
      </c>
      <c r="E56" s="18">
        <v>-250000</v>
      </c>
      <c r="F56" s="18">
        <v>250000</v>
      </c>
    </row>
    <row r="57" spans="1:6" ht="18" customHeight="1" collapsed="1" x14ac:dyDescent="0.2">
      <c r="A57" s="17" t="s">
        <v>52</v>
      </c>
      <c r="B57" s="16">
        <f>SUM(B49:B56)</f>
        <v>-59113.13</v>
      </c>
      <c r="C57" s="16">
        <f>SUM(C49:C56)</f>
        <v>-494000.00399999996</v>
      </c>
      <c r="D57" s="16">
        <f>SUM(D49:D56)</f>
        <v>434886.87399999995</v>
      </c>
      <c r="E57" s="16">
        <f>SUM(E49:E56)</f>
        <v>-2950911</v>
      </c>
      <c r="F57" s="16">
        <f>SUM(F49:F56)</f>
        <v>2891797.87</v>
      </c>
    </row>
    <row r="58" spans="1:6" ht="48" customHeight="1" outlineLevel="1" x14ac:dyDescent="0.2">
      <c r="A58" s="14" t="s">
        <v>59</v>
      </c>
      <c r="B58" s="20" t="s">
        <v>0</v>
      </c>
      <c r="C58" s="20" t="s">
        <v>0</v>
      </c>
      <c r="D58" s="20" t="s">
        <v>0</v>
      </c>
      <c r="E58" s="20" t="s">
        <v>0</v>
      </c>
      <c r="F58" s="20" t="s">
        <v>0</v>
      </c>
    </row>
    <row r="59" spans="1:6" ht="32" customHeight="1" outlineLevel="1" x14ac:dyDescent="0.2">
      <c r="A59" s="19" t="s">
        <v>60</v>
      </c>
      <c r="B59" s="18">
        <v>-57454</v>
      </c>
      <c r="C59" s="18">
        <v>-58000</v>
      </c>
      <c r="D59" s="18">
        <v>546</v>
      </c>
      <c r="E59" s="18">
        <v>-56530</v>
      </c>
      <c r="F59" s="18">
        <v>-924</v>
      </c>
    </row>
    <row r="60" spans="1:6" ht="18" customHeight="1" x14ac:dyDescent="0.2">
      <c r="A60" s="17" t="s">
        <v>59</v>
      </c>
      <c r="B60" s="16">
        <f>B59</f>
        <v>-57454</v>
      </c>
      <c r="C60" s="16">
        <f>C59</f>
        <v>-58000</v>
      </c>
      <c r="D60" s="16">
        <f>D59</f>
        <v>546</v>
      </c>
      <c r="E60" s="16">
        <f>E59</f>
        <v>-56530</v>
      </c>
      <c r="F60" s="16">
        <f>F59</f>
        <v>-924</v>
      </c>
    </row>
    <row r="61" spans="1:6" ht="48" hidden="1" customHeight="1" outlineLevel="1" x14ac:dyDescent="0.2">
      <c r="A61" s="14" t="s">
        <v>61</v>
      </c>
      <c r="B61" s="20" t="s">
        <v>173</v>
      </c>
      <c r="C61" s="20" t="s">
        <v>216</v>
      </c>
      <c r="D61" s="20" t="s">
        <v>215</v>
      </c>
      <c r="E61" s="20" t="s">
        <v>199</v>
      </c>
      <c r="F61" s="20" t="s">
        <v>214</v>
      </c>
    </row>
    <row r="62" spans="1:6" ht="32" hidden="1" customHeight="1" outlineLevel="1" x14ac:dyDescent="0.2">
      <c r="A62" s="19" t="s">
        <v>198</v>
      </c>
      <c r="B62" s="18">
        <v>0</v>
      </c>
      <c r="C62" s="18">
        <v>-54999.995999999999</v>
      </c>
      <c r="D62" s="18">
        <v>54999.995999999999</v>
      </c>
      <c r="E62" s="18">
        <v>-54650</v>
      </c>
      <c r="F62" s="18">
        <v>54650</v>
      </c>
    </row>
    <row r="63" spans="1:6" ht="32" hidden="1" customHeight="1" outlineLevel="1" x14ac:dyDescent="0.2">
      <c r="A63" s="19" t="s">
        <v>142</v>
      </c>
      <c r="B63" s="18">
        <v>0</v>
      </c>
      <c r="C63" s="18">
        <v>-30000</v>
      </c>
      <c r="D63" s="18">
        <v>30000</v>
      </c>
      <c r="E63" s="18">
        <v>-3639.1</v>
      </c>
      <c r="F63" s="18">
        <v>3639.1</v>
      </c>
    </row>
    <row r="64" spans="1:6" ht="32" hidden="1" customHeight="1" outlineLevel="1" x14ac:dyDescent="0.2">
      <c r="A64" s="19" t="s">
        <v>62</v>
      </c>
      <c r="B64" s="18">
        <v>-55683.05</v>
      </c>
      <c r="C64" s="18">
        <v>0</v>
      </c>
      <c r="D64" s="18">
        <v>-55683.05</v>
      </c>
      <c r="E64" s="18">
        <v>-15631</v>
      </c>
      <c r="F64" s="18">
        <v>-40052.050000000003</v>
      </c>
    </row>
    <row r="65" spans="1:6" ht="32" hidden="1" customHeight="1" outlineLevel="1" x14ac:dyDescent="0.2">
      <c r="A65" s="19" t="s">
        <v>63</v>
      </c>
      <c r="B65" s="18">
        <v>-42115.88</v>
      </c>
      <c r="C65" s="18">
        <v>-50000.004000000001</v>
      </c>
      <c r="D65" s="18">
        <v>7884.1239999999998</v>
      </c>
      <c r="E65" s="18">
        <v>-41128</v>
      </c>
      <c r="F65" s="18">
        <v>-987.88</v>
      </c>
    </row>
    <row r="66" spans="1:6" ht="32" hidden="1" customHeight="1" outlineLevel="1" x14ac:dyDescent="0.2">
      <c r="A66" s="19" t="s">
        <v>64</v>
      </c>
      <c r="B66" s="18">
        <v>-41955</v>
      </c>
      <c r="C66" s="18">
        <v>-44000.004000000001</v>
      </c>
      <c r="D66" s="18">
        <v>2045.0039999999999</v>
      </c>
      <c r="E66" s="18">
        <v>-40863</v>
      </c>
      <c r="F66" s="18">
        <v>-1092</v>
      </c>
    </row>
    <row r="67" spans="1:6" ht="32" hidden="1" customHeight="1" outlineLevel="1" x14ac:dyDescent="0.2">
      <c r="A67" s="19" t="s">
        <v>65</v>
      </c>
      <c r="B67" s="18">
        <v>-997.5</v>
      </c>
      <c r="C67" s="18">
        <v>0</v>
      </c>
      <c r="D67" s="18">
        <v>-997.5</v>
      </c>
      <c r="E67" s="18">
        <v>-1250</v>
      </c>
      <c r="F67" s="18">
        <v>252.5</v>
      </c>
    </row>
    <row r="68" spans="1:6" ht="32" hidden="1" customHeight="1" outlineLevel="1" x14ac:dyDescent="0.2">
      <c r="A68" s="19" t="s">
        <v>66</v>
      </c>
      <c r="B68" s="18">
        <v>-4433.13</v>
      </c>
      <c r="C68" s="18">
        <v>-8000.0039999999999</v>
      </c>
      <c r="D68" s="18">
        <v>3566.8739999999998</v>
      </c>
      <c r="E68" s="18">
        <v>-6920</v>
      </c>
      <c r="F68" s="18">
        <v>2486.87</v>
      </c>
    </row>
    <row r="69" spans="1:6" ht="32" hidden="1" customHeight="1" outlineLevel="1" x14ac:dyDescent="0.2">
      <c r="A69" s="19" t="s">
        <v>67</v>
      </c>
      <c r="B69" s="18">
        <v>-67082.09</v>
      </c>
      <c r="C69" s="18">
        <v>-37500</v>
      </c>
      <c r="D69" s="18">
        <v>-29582.09</v>
      </c>
      <c r="E69" s="18">
        <v>-48790</v>
      </c>
      <c r="F69" s="18">
        <v>-18292.09</v>
      </c>
    </row>
    <row r="70" spans="1:6" ht="32" hidden="1" customHeight="1" outlineLevel="1" x14ac:dyDescent="0.2">
      <c r="A70" s="19" t="s">
        <v>68</v>
      </c>
      <c r="B70" s="18">
        <v>-81875.179999999993</v>
      </c>
      <c r="C70" s="18">
        <v>-71000.004000000001</v>
      </c>
      <c r="D70" s="18">
        <v>-10875.175999999999</v>
      </c>
      <c r="E70" s="18">
        <v>-70085</v>
      </c>
      <c r="F70" s="18">
        <v>-11790.18</v>
      </c>
    </row>
    <row r="71" spans="1:6" ht="32" hidden="1" customHeight="1" outlineLevel="1" x14ac:dyDescent="0.2">
      <c r="A71" s="19" t="s">
        <v>69</v>
      </c>
      <c r="B71" s="18">
        <v>-369507.15</v>
      </c>
      <c r="C71" s="18">
        <v>-390000</v>
      </c>
      <c r="D71" s="18">
        <v>20492.849999999999</v>
      </c>
      <c r="E71" s="18">
        <v>-378046</v>
      </c>
      <c r="F71" s="18">
        <v>8538.85</v>
      </c>
    </row>
    <row r="72" spans="1:6" ht="32" hidden="1" customHeight="1" outlineLevel="1" x14ac:dyDescent="0.2">
      <c r="A72" s="19" t="s">
        <v>70</v>
      </c>
      <c r="B72" s="18">
        <v>-94449.22</v>
      </c>
      <c r="C72" s="18">
        <v>-74000.004000000001</v>
      </c>
      <c r="D72" s="18">
        <v>-20449.216</v>
      </c>
      <c r="E72" s="18">
        <v>-74459</v>
      </c>
      <c r="F72" s="18">
        <v>-19990.22</v>
      </c>
    </row>
    <row r="73" spans="1:6" ht="32" hidden="1" customHeight="1" outlineLevel="1" x14ac:dyDescent="0.2">
      <c r="A73" s="19" t="s">
        <v>71</v>
      </c>
      <c r="B73" s="18">
        <v>-49814.32</v>
      </c>
      <c r="C73" s="18">
        <v>-48999.995999999999</v>
      </c>
      <c r="D73" s="18">
        <v>-814.32399999999996</v>
      </c>
      <c r="E73" s="18">
        <v>-50579.55</v>
      </c>
      <c r="F73" s="18">
        <v>765.23</v>
      </c>
    </row>
    <row r="74" spans="1:6" ht="32" hidden="1" customHeight="1" outlineLevel="1" x14ac:dyDescent="0.2">
      <c r="A74" s="19" t="s">
        <v>72</v>
      </c>
      <c r="B74" s="18">
        <v>-40244</v>
      </c>
      <c r="C74" s="18">
        <v>-39000</v>
      </c>
      <c r="D74" s="18">
        <v>-1244</v>
      </c>
      <c r="E74" s="18">
        <v>-38777</v>
      </c>
      <c r="F74" s="18">
        <v>-1467</v>
      </c>
    </row>
    <row r="75" spans="1:6" ht="32" hidden="1" customHeight="1" outlineLevel="1" x14ac:dyDescent="0.2">
      <c r="A75" s="19" t="s">
        <v>73</v>
      </c>
      <c r="B75" s="18">
        <v>-5000</v>
      </c>
      <c r="C75" s="18">
        <v>0</v>
      </c>
      <c r="D75" s="18">
        <v>-5000</v>
      </c>
      <c r="E75" s="18">
        <v>-5000</v>
      </c>
      <c r="F75" s="18">
        <v>0</v>
      </c>
    </row>
    <row r="76" spans="1:6" ht="32" hidden="1" customHeight="1" outlineLevel="1" x14ac:dyDescent="0.2">
      <c r="A76" s="19" t="s">
        <v>74</v>
      </c>
      <c r="B76" s="18">
        <v>-80639.5</v>
      </c>
      <c r="C76" s="18">
        <v>-87000</v>
      </c>
      <c r="D76" s="18">
        <v>6360.5</v>
      </c>
      <c r="E76" s="18">
        <v>-85302</v>
      </c>
      <c r="F76" s="18">
        <v>4662.5</v>
      </c>
    </row>
    <row r="77" spans="1:6" ht="32" hidden="1" customHeight="1" outlineLevel="1" x14ac:dyDescent="0.2">
      <c r="A77" s="19" t="s">
        <v>76</v>
      </c>
      <c r="B77" s="18">
        <v>-278.75</v>
      </c>
      <c r="C77" s="18">
        <v>0</v>
      </c>
      <c r="D77" s="18">
        <v>-278.75</v>
      </c>
      <c r="E77" s="18">
        <v>0</v>
      </c>
      <c r="F77" s="18">
        <v>-278.75</v>
      </c>
    </row>
    <row r="78" spans="1:6" ht="32" hidden="1" customHeight="1" outlineLevel="1" x14ac:dyDescent="0.2">
      <c r="A78" s="19" t="s">
        <v>77</v>
      </c>
      <c r="B78" s="18">
        <v>0</v>
      </c>
      <c r="C78" s="18">
        <v>-5000.0039999999999</v>
      </c>
      <c r="D78" s="18">
        <v>5000.0039999999999</v>
      </c>
      <c r="E78" s="18">
        <v>-3931</v>
      </c>
      <c r="F78" s="18">
        <v>3931</v>
      </c>
    </row>
    <row r="79" spans="1:6" ht="32" hidden="1" customHeight="1" outlineLevel="1" x14ac:dyDescent="0.2">
      <c r="A79" s="19" t="s">
        <v>78</v>
      </c>
      <c r="B79" s="18">
        <v>-4080.1</v>
      </c>
      <c r="C79" s="18">
        <v>-5000.0039999999999</v>
      </c>
      <c r="D79" s="18">
        <v>919.904</v>
      </c>
      <c r="E79" s="18">
        <v>-1541.5</v>
      </c>
      <c r="F79" s="18">
        <v>-2538.6</v>
      </c>
    </row>
    <row r="80" spans="1:6" ht="32" hidden="1" customHeight="1" outlineLevel="1" x14ac:dyDescent="0.2">
      <c r="A80" s="19" t="s">
        <v>197</v>
      </c>
      <c r="B80" s="18">
        <v>0</v>
      </c>
      <c r="C80" s="18">
        <v>0</v>
      </c>
      <c r="D80" s="18">
        <v>0</v>
      </c>
      <c r="E80" s="18">
        <v>-1989.91</v>
      </c>
      <c r="F80" s="18">
        <v>1989.91</v>
      </c>
    </row>
    <row r="81" spans="1:6" ht="32" hidden="1" customHeight="1" outlineLevel="1" x14ac:dyDescent="0.2">
      <c r="A81" s="19" t="s">
        <v>79</v>
      </c>
      <c r="B81" s="18">
        <v>-142147.57</v>
      </c>
      <c r="C81" s="18">
        <v>-74499.995999999999</v>
      </c>
      <c r="D81" s="18">
        <v>-67647.573999999993</v>
      </c>
      <c r="E81" s="18">
        <v>-67250</v>
      </c>
      <c r="F81" s="18">
        <v>-74897.570000000007</v>
      </c>
    </row>
    <row r="82" spans="1:6" ht="32" hidden="1" customHeight="1" outlineLevel="1" x14ac:dyDescent="0.2">
      <c r="A82" s="19" t="s">
        <v>80</v>
      </c>
      <c r="B82" s="18">
        <v>-12110.05</v>
      </c>
      <c r="C82" s="18">
        <v>-8000.0039999999999</v>
      </c>
      <c r="D82" s="18">
        <v>-4110.0460000000003</v>
      </c>
      <c r="E82" s="18">
        <v>-9571.7000000000007</v>
      </c>
      <c r="F82" s="18">
        <v>-2538.35</v>
      </c>
    </row>
    <row r="83" spans="1:6" ht="18" customHeight="1" collapsed="1" x14ac:dyDescent="0.2">
      <c r="A83" s="17" t="s">
        <v>61</v>
      </c>
      <c r="B83" s="16">
        <f>SUM(B62:B82)</f>
        <v>-1092412.49</v>
      </c>
      <c r="C83" s="16">
        <f>SUM(C62:C82)</f>
        <v>-1027000.0199999999</v>
      </c>
      <c r="D83" s="16">
        <f>SUM(D62:D82)</f>
        <v>-65412.470000000008</v>
      </c>
      <c r="E83" s="16">
        <f>SUM(E62:E82)</f>
        <v>-999403.76</v>
      </c>
      <c r="F83" s="16">
        <f>SUM(F62:F82)</f>
        <v>-93008.73000000001</v>
      </c>
    </row>
    <row r="84" spans="1:6" ht="48" hidden="1" customHeight="1" outlineLevel="1" x14ac:dyDescent="0.2">
      <c r="A84" s="14" t="s">
        <v>81</v>
      </c>
      <c r="B84" s="20" t="s">
        <v>169</v>
      </c>
      <c r="C84" s="20" t="s">
        <v>213</v>
      </c>
      <c r="D84" s="20" t="s">
        <v>212</v>
      </c>
      <c r="E84" s="20" t="s">
        <v>196</v>
      </c>
      <c r="F84" s="20" t="s">
        <v>211</v>
      </c>
    </row>
    <row r="85" spans="1:6" ht="32" hidden="1" customHeight="1" outlineLevel="1" x14ac:dyDescent="0.2">
      <c r="A85" s="19" t="s">
        <v>134</v>
      </c>
      <c r="B85" s="18">
        <v>-95.4</v>
      </c>
      <c r="C85" s="18">
        <v>0</v>
      </c>
      <c r="D85" s="18">
        <v>-95.4</v>
      </c>
      <c r="E85" s="18">
        <v>0</v>
      </c>
      <c r="F85" s="18">
        <v>-95.4</v>
      </c>
    </row>
    <row r="86" spans="1:6" ht="32" hidden="1" customHeight="1" outlineLevel="1" x14ac:dyDescent="0.2">
      <c r="A86" s="19" t="s">
        <v>133</v>
      </c>
      <c r="B86" s="18">
        <v>0</v>
      </c>
      <c r="C86" s="18">
        <v>-3000</v>
      </c>
      <c r="D86" s="18">
        <v>3000</v>
      </c>
      <c r="E86" s="18">
        <v>0</v>
      </c>
      <c r="F86" s="18">
        <v>0</v>
      </c>
    </row>
    <row r="87" spans="1:6" ht="32" hidden="1" customHeight="1" outlineLevel="1" x14ac:dyDescent="0.2">
      <c r="A87" s="19" t="s">
        <v>82</v>
      </c>
      <c r="B87" s="18">
        <v>-510</v>
      </c>
      <c r="C87" s="18">
        <v>0</v>
      </c>
      <c r="D87" s="18">
        <v>-510</v>
      </c>
      <c r="E87" s="18">
        <v>0</v>
      </c>
      <c r="F87" s="18">
        <v>-510</v>
      </c>
    </row>
    <row r="88" spans="1:6" ht="32" hidden="1" customHeight="1" outlineLevel="1" x14ac:dyDescent="0.2">
      <c r="A88" s="19" t="s">
        <v>86</v>
      </c>
      <c r="B88" s="18">
        <v>-5561.52</v>
      </c>
      <c r="C88" s="18">
        <v>0</v>
      </c>
      <c r="D88" s="18">
        <v>-5561.52</v>
      </c>
      <c r="E88" s="18">
        <v>0</v>
      </c>
      <c r="F88" s="18">
        <v>-5561.52</v>
      </c>
    </row>
    <row r="89" spans="1:6" ht="32" hidden="1" customHeight="1" outlineLevel="1" x14ac:dyDescent="0.2">
      <c r="A89" s="19" t="s">
        <v>88</v>
      </c>
      <c r="B89" s="18">
        <v>-1582.23</v>
      </c>
      <c r="C89" s="18">
        <v>-2000.0039999999999</v>
      </c>
      <c r="D89" s="18">
        <v>417.774</v>
      </c>
      <c r="E89" s="18">
        <v>-1685</v>
      </c>
      <c r="F89" s="18">
        <v>102.77</v>
      </c>
    </row>
    <row r="90" spans="1:6" ht="32" hidden="1" customHeight="1" outlineLevel="1" x14ac:dyDescent="0.2">
      <c r="A90" s="19" t="s">
        <v>210</v>
      </c>
      <c r="B90" s="18">
        <v>0</v>
      </c>
      <c r="C90" s="18">
        <v>-5000.0039999999999</v>
      </c>
      <c r="D90" s="18">
        <v>5000.0039999999999</v>
      </c>
      <c r="E90" s="18">
        <v>0</v>
      </c>
      <c r="F90" s="18">
        <v>0</v>
      </c>
    </row>
    <row r="91" spans="1:6" ht="32" hidden="1" customHeight="1" outlineLevel="1" x14ac:dyDescent="0.2">
      <c r="A91" s="19" t="s">
        <v>89</v>
      </c>
      <c r="B91" s="18">
        <v>-584</v>
      </c>
      <c r="C91" s="18">
        <v>0</v>
      </c>
      <c r="D91" s="18">
        <v>-584</v>
      </c>
      <c r="E91" s="18">
        <v>0</v>
      </c>
      <c r="F91" s="18">
        <v>-584</v>
      </c>
    </row>
    <row r="92" spans="1:6" ht="32" hidden="1" customHeight="1" outlineLevel="1" x14ac:dyDescent="0.2">
      <c r="A92" s="19" t="s">
        <v>92</v>
      </c>
      <c r="B92" s="18">
        <v>-14500</v>
      </c>
      <c r="C92" s="18">
        <v>-15000</v>
      </c>
      <c r="D92" s="18">
        <v>500</v>
      </c>
      <c r="E92" s="18">
        <v>-14250</v>
      </c>
      <c r="F92" s="18">
        <v>-250</v>
      </c>
    </row>
    <row r="93" spans="1:6" ht="32" hidden="1" customHeight="1" outlineLevel="1" x14ac:dyDescent="0.2">
      <c r="A93" s="19" t="s">
        <v>93</v>
      </c>
      <c r="B93" s="18">
        <v>0</v>
      </c>
      <c r="C93" s="18">
        <v>-99999.995999999999</v>
      </c>
      <c r="D93" s="18">
        <v>99999.995999999999</v>
      </c>
      <c r="E93" s="18">
        <v>-34508</v>
      </c>
      <c r="F93" s="18">
        <v>34508</v>
      </c>
    </row>
    <row r="94" spans="1:6" ht="32" hidden="1" customHeight="1" outlineLevel="1" x14ac:dyDescent="0.2">
      <c r="A94" s="19" t="s">
        <v>94</v>
      </c>
      <c r="B94" s="18">
        <v>-3093</v>
      </c>
      <c r="C94" s="18">
        <v>0</v>
      </c>
      <c r="D94" s="18">
        <v>-3093</v>
      </c>
      <c r="E94" s="18">
        <v>0</v>
      </c>
      <c r="F94" s="18">
        <v>-3093</v>
      </c>
    </row>
    <row r="95" spans="1:6" ht="32" hidden="1" customHeight="1" outlineLevel="1" x14ac:dyDescent="0.2">
      <c r="A95" s="19" t="s">
        <v>95</v>
      </c>
      <c r="B95" s="18">
        <v>-532</v>
      </c>
      <c r="C95" s="18">
        <v>-5000.0039999999999</v>
      </c>
      <c r="D95" s="18">
        <v>4468.0039999999999</v>
      </c>
      <c r="E95" s="18">
        <v>-5200</v>
      </c>
      <c r="F95" s="18">
        <v>4668</v>
      </c>
    </row>
    <row r="96" spans="1:6" ht="32" hidden="1" customHeight="1" outlineLevel="1" x14ac:dyDescent="0.2">
      <c r="A96" s="19" t="s">
        <v>96</v>
      </c>
      <c r="B96" s="18">
        <v>-5310</v>
      </c>
      <c r="C96" s="18">
        <v>-5000.0039999999999</v>
      </c>
      <c r="D96" s="18">
        <v>-309.99599999999998</v>
      </c>
      <c r="E96" s="18">
        <v>-2250</v>
      </c>
      <c r="F96" s="18">
        <v>-3060</v>
      </c>
    </row>
    <row r="97" spans="1:6" ht="32" hidden="1" customHeight="1" outlineLevel="1" x14ac:dyDescent="0.2">
      <c r="A97" s="19" t="s">
        <v>195</v>
      </c>
      <c r="B97" s="18">
        <v>0</v>
      </c>
      <c r="C97" s="18">
        <v>-12000</v>
      </c>
      <c r="D97" s="18">
        <v>12000</v>
      </c>
      <c r="E97" s="18">
        <v>-5781.7</v>
      </c>
      <c r="F97" s="18">
        <v>5781.7</v>
      </c>
    </row>
    <row r="98" spans="1:6" ht="32" hidden="1" customHeight="1" outlineLevel="1" x14ac:dyDescent="0.2">
      <c r="A98" s="19" t="s">
        <v>97</v>
      </c>
      <c r="B98" s="18">
        <v>6960</v>
      </c>
      <c r="C98" s="18">
        <v>0</v>
      </c>
      <c r="D98" s="18">
        <v>6960</v>
      </c>
      <c r="E98" s="18">
        <v>0</v>
      </c>
      <c r="F98" s="18">
        <v>6960</v>
      </c>
    </row>
    <row r="99" spans="1:6" ht="32" hidden="1" customHeight="1" outlineLevel="1" x14ac:dyDescent="0.2">
      <c r="A99" s="19" t="s">
        <v>98</v>
      </c>
      <c r="B99" s="18">
        <v>-6960</v>
      </c>
      <c r="C99" s="18">
        <v>0</v>
      </c>
      <c r="D99" s="18">
        <v>-6960</v>
      </c>
      <c r="E99" s="18">
        <v>0</v>
      </c>
      <c r="F99" s="18">
        <v>-6960</v>
      </c>
    </row>
    <row r="100" spans="1:6" ht="18" customHeight="1" collapsed="1" x14ac:dyDescent="0.2">
      <c r="A100" s="17" t="s">
        <v>81</v>
      </c>
      <c r="B100" s="16">
        <f>SUM(B85:B99)</f>
        <v>-31768.15</v>
      </c>
      <c r="C100" s="16">
        <f>SUM(C85:C99)</f>
        <v>-147000.01199999999</v>
      </c>
      <c r="D100" s="16">
        <f>SUM(D85:D99)</f>
        <v>115231.86199999999</v>
      </c>
      <c r="E100" s="16">
        <f>SUM(E85:E99)</f>
        <v>-63674.7</v>
      </c>
      <c r="F100" s="16">
        <f>SUM(F85:F99)</f>
        <v>31906.550000000003</v>
      </c>
    </row>
    <row r="101" spans="1:6" ht="48" hidden="1" customHeight="1" outlineLevel="1" x14ac:dyDescent="0.2">
      <c r="A101" s="14" t="s">
        <v>99</v>
      </c>
      <c r="B101" s="20" t="s">
        <v>165</v>
      </c>
      <c r="C101" s="20" t="s">
        <v>209</v>
      </c>
      <c r="D101" s="20" t="s">
        <v>208</v>
      </c>
      <c r="E101" s="20" t="s">
        <v>194</v>
      </c>
      <c r="F101" s="20" t="s">
        <v>207</v>
      </c>
    </row>
    <row r="102" spans="1:6" ht="32" hidden="1" customHeight="1" outlineLevel="1" x14ac:dyDescent="0.2">
      <c r="A102" s="19" t="s">
        <v>102</v>
      </c>
      <c r="B102" s="18">
        <v>-113750</v>
      </c>
      <c r="C102" s="18">
        <v>-90000</v>
      </c>
      <c r="D102" s="18">
        <v>-23750</v>
      </c>
      <c r="E102" s="18">
        <v>-112100</v>
      </c>
      <c r="F102" s="18">
        <v>-1650</v>
      </c>
    </row>
    <row r="103" spans="1:6" ht="32" hidden="1" customHeight="1" outlineLevel="1" x14ac:dyDescent="0.2">
      <c r="A103" s="19" t="s">
        <v>206</v>
      </c>
      <c r="B103" s="18">
        <v>0</v>
      </c>
      <c r="C103" s="18">
        <v>-9999.9959999999992</v>
      </c>
      <c r="D103" s="18">
        <v>9999.9959999999992</v>
      </c>
      <c r="E103" s="18">
        <v>0</v>
      </c>
      <c r="F103" s="18">
        <v>0</v>
      </c>
    </row>
    <row r="104" spans="1:6" ht="32" hidden="1" customHeight="1" outlineLevel="1" x14ac:dyDescent="0.2">
      <c r="A104" s="19" t="s">
        <v>103</v>
      </c>
      <c r="B104" s="18">
        <v>-481</v>
      </c>
      <c r="C104" s="18">
        <v>0</v>
      </c>
      <c r="D104" s="18">
        <v>-481</v>
      </c>
      <c r="E104" s="18">
        <v>-810</v>
      </c>
      <c r="F104" s="18">
        <v>329</v>
      </c>
    </row>
    <row r="105" spans="1:6" ht="32" hidden="1" customHeight="1" outlineLevel="1" x14ac:dyDescent="0.2">
      <c r="A105" s="19" t="s">
        <v>104</v>
      </c>
      <c r="B105" s="18">
        <v>-78.95</v>
      </c>
      <c r="C105" s="18">
        <v>0</v>
      </c>
      <c r="D105" s="18">
        <v>-78.95</v>
      </c>
      <c r="E105" s="18">
        <v>0</v>
      </c>
      <c r="F105" s="18">
        <v>-78.95</v>
      </c>
    </row>
    <row r="106" spans="1:6" ht="32" hidden="1" customHeight="1" outlineLevel="1" x14ac:dyDescent="0.2">
      <c r="A106" s="19" t="s">
        <v>106</v>
      </c>
      <c r="B106" s="18">
        <v>-22794.95</v>
      </c>
      <c r="C106" s="18">
        <v>-30999.995999999999</v>
      </c>
      <c r="D106" s="18">
        <v>8205.0460000000003</v>
      </c>
      <c r="E106" s="18">
        <v>-32945</v>
      </c>
      <c r="F106" s="18">
        <v>10150.049999999999</v>
      </c>
    </row>
    <row r="107" spans="1:6" ht="32" hidden="1" customHeight="1" outlineLevel="1" x14ac:dyDescent="0.2">
      <c r="A107" s="19" t="s">
        <v>193</v>
      </c>
      <c r="B107" s="18">
        <v>0</v>
      </c>
      <c r="C107" s="18">
        <v>0</v>
      </c>
      <c r="D107" s="18">
        <v>0</v>
      </c>
      <c r="E107" s="18">
        <v>-91.8</v>
      </c>
      <c r="F107" s="18">
        <v>91.8</v>
      </c>
    </row>
    <row r="108" spans="1:6" ht="18" customHeight="1" collapsed="1" x14ac:dyDescent="0.2">
      <c r="A108" s="17" t="s">
        <v>99</v>
      </c>
      <c r="B108" s="16">
        <f>SUM(B102:B107)</f>
        <v>-137104.9</v>
      </c>
      <c r="C108" s="16">
        <f>SUM(C102:C107)</f>
        <v>-130999.992</v>
      </c>
      <c r="D108" s="16">
        <f>SUM(D102:D107)</f>
        <v>-6104.9080000000013</v>
      </c>
      <c r="E108" s="16">
        <f>SUM(E102:E107)</f>
        <v>-145946.79999999999</v>
      </c>
      <c r="F108" s="16">
        <f>SUM(F102:F107)</f>
        <v>8841.8999999999978</v>
      </c>
    </row>
    <row r="109" spans="1:6" ht="48" customHeight="1" outlineLevel="1" x14ac:dyDescent="0.2">
      <c r="A109" s="14" t="s">
        <v>108</v>
      </c>
      <c r="B109" s="20" t="s">
        <v>0</v>
      </c>
      <c r="C109" s="20" t="s">
        <v>0</v>
      </c>
      <c r="D109" s="20" t="s">
        <v>0</v>
      </c>
      <c r="E109" s="20" t="s">
        <v>0</v>
      </c>
      <c r="F109" s="20" t="s">
        <v>0</v>
      </c>
    </row>
    <row r="110" spans="1:6" ht="32" customHeight="1" outlineLevel="1" x14ac:dyDescent="0.2">
      <c r="A110" s="19" t="s">
        <v>109</v>
      </c>
      <c r="B110" s="18">
        <v>-222847.05</v>
      </c>
      <c r="C110" s="18">
        <v>-228000</v>
      </c>
      <c r="D110" s="18">
        <v>5152.95</v>
      </c>
      <c r="E110" s="18">
        <v>-222847.08</v>
      </c>
      <c r="F110" s="18">
        <v>0.03</v>
      </c>
    </row>
    <row r="111" spans="1:6" ht="32" customHeight="1" outlineLevel="1" x14ac:dyDescent="0.2">
      <c r="A111" s="19" t="s">
        <v>110</v>
      </c>
      <c r="B111" s="18">
        <v>-262208.52</v>
      </c>
      <c r="C111" s="18">
        <v>-234000</v>
      </c>
      <c r="D111" s="18">
        <v>-28208.52</v>
      </c>
      <c r="E111" s="18">
        <v>-236746.96</v>
      </c>
      <c r="F111" s="18">
        <v>-25461.56</v>
      </c>
    </row>
    <row r="112" spans="1:6" ht="32" customHeight="1" outlineLevel="1" x14ac:dyDescent="0.2">
      <c r="A112" s="19" t="s">
        <v>127</v>
      </c>
      <c r="B112" s="18">
        <v>0</v>
      </c>
      <c r="C112" s="18">
        <v>-27330</v>
      </c>
      <c r="D112" s="18">
        <v>27330</v>
      </c>
      <c r="E112" s="18">
        <v>-5765.7</v>
      </c>
      <c r="F112" s="18">
        <v>5765.7</v>
      </c>
    </row>
    <row r="113" spans="1:6" ht="32" customHeight="1" outlineLevel="1" x14ac:dyDescent="0.2">
      <c r="A113" s="19" t="s">
        <v>111</v>
      </c>
      <c r="B113" s="18">
        <v>-5765.7</v>
      </c>
      <c r="C113" s="18">
        <v>0</v>
      </c>
      <c r="D113" s="18">
        <v>-5765.7</v>
      </c>
      <c r="E113" s="18">
        <v>0</v>
      </c>
      <c r="F113" s="18">
        <v>-5765.7</v>
      </c>
    </row>
    <row r="114" spans="1:6" ht="18" customHeight="1" x14ac:dyDescent="0.2">
      <c r="A114" s="17" t="s">
        <v>108</v>
      </c>
      <c r="B114" s="16">
        <f>SUM(B110:B113)</f>
        <v>-490821.27</v>
      </c>
      <c r="C114" s="16">
        <f>SUM(C110:C113)</f>
        <v>-489330</v>
      </c>
      <c r="D114" s="16">
        <f>SUM(D110:D113)</f>
        <v>-1491.2699999999995</v>
      </c>
      <c r="E114" s="16">
        <f>SUM(E110:E113)</f>
        <v>-465359.74</v>
      </c>
      <c r="F114" s="16">
        <f>SUM(F110:F113)</f>
        <v>-25461.530000000002</v>
      </c>
    </row>
    <row r="115" spans="1:6" ht="40" customHeight="1" x14ac:dyDescent="0.2">
      <c r="A115" s="14" t="s">
        <v>112</v>
      </c>
      <c r="B115" s="15">
        <f>SUM(B34:B46)+SUM(B49:B56)+B59+SUM(B62:B82)+SUM(B85:B99)+SUM(B102:B107)+SUM(B110:B113)</f>
        <v>-2175943.8099999996</v>
      </c>
      <c r="C115" s="15">
        <f>SUM(C34:C46)+SUM(C49:C56)+C59+SUM(C62:C82)+SUM(C85:C99)+SUM(C102:C107)+SUM(C110:C113)</f>
        <v>-2446330.0240000002</v>
      </c>
      <c r="D115" s="15">
        <f>SUM(D34:D46)+SUM(D49:D56)+D59+SUM(D62:D82)+SUM(D85:D99)+SUM(D102:D107)+SUM(D110:D113)</f>
        <v>270386.21399999992</v>
      </c>
      <c r="E115" s="15">
        <f>SUM(E34:E46)+SUM(E49:E56)+E59+SUM(E62:E82)+SUM(E85:E99)+SUM(E102:E107)+SUM(E110:E113)</f>
        <v>-4832514</v>
      </c>
      <c r="F115" s="15">
        <f>SUM(F34:F46)+SUM(F49:F56)+F59+SUM(F62:F82)+SUM(F85:F99)+SUM(F102:F107)+SUM(F110:F113)</f>
        <v>2656570.19</v>
      </c>
    </row>
    <row r="116" spans="1:6" ht="40" customHeight="1" x14ac:dyDescent="0.2">
      <c r="A116" s="14" t="s">
        <v>113</v>
      </c>
      <c r="B116" s="15">
        <f>SUM(B12:B16)+B19+B22+SUM(B25:B30)+SUM(B34:B46)+SUM(B49:B56)+B59+SUM(B62:B82)+SUM(B85:B99)+SUM(B102:B107)+SUM(B110:B113)</f>
        <v>683717.4300000004</v>
      </c>
      <c r="C116" s="15">
        <f>SUM(C12:C16)+C19+C22+SUM(C25:C30)+SUM(C34:C46)+SUM(C49:C56)+C59+SUM(C62:C82)+SUM(C85:C99)+SUM(C102:C107)+SUM(C110:C113)</f>
        <v>319669.98800000013</v>
      </c>
      <c r="D116" s="15">
        <f>SUM(D12:D16)+D19+D22+SUM(D25:D30)+SUM(D34:D46)+SUM(D49:D56)+D59+SUM(D62:D82)+SUM(D85:D99)+SUM(D102:D107)+SUM(D110:D113)</f>
        <v>364047.44199999992</v>
      </c>
      <c r="E116" s="15">
        <f>SUM(E12:E16)+E19+E22+SUM(E25:E30)+SUM(E34:E46)+SUM(E49:E56)+E59+SUM(E62:E82)+SUM(E85:E99)+SUM(E102:E107)+SUM(E110:E113)</f>
        <v>-2105898</v>
      </c>
      <c r="F116" s="15">
        <f>SUM(F12:F16)+F19+F22+SUM(F25:F30)+SUM(F34:F46)+SUM(F49:F56)+F59+SUM(F62:F82)+SUM(F85:F99)+SUM(F102:F107)+SUM(F110:F113)</f>
        <v>2789615.43</v>
      </c>
    </row>
    <row r="117" spans="1:6" ht="48" customHeight="1" outlineLevel="1" x14ac:dyDescent="0.2">
      <c r="A117" s="14" t="s">
        <v>114</v>
      </c>
      <c r="B117" s="20" t="s">
        <v>0</v>
      </c>
      <c r="C117" s="20" t="s">
        <v>0</v>
      </c>
      <c r="D117" s="20" t="s">
        <v>0</v>
      </c>
      <c r="E117" s="20" t="s">
        <v>0</v>
      </c>
      <c r="F117" s="20" t="s">
        <v>0</v>
      </c>
    </row>
    <row r="118" spans="1:6" ht="32" customHeight="1" outlineLevel="1" x14ac:dyDescent="0.2">
      <c r="A118" s="19" t="s">
        <v>115</v>
      </c>
      <c r="B118" s="18">
        <v>4562.72</v>
      </c>
      <c r="C118" s="18">
        <v>0</v>
      </c>
      <c r="D118" s="18">
        <v>4562.72</v>
      </c>
      <c r="E118" s="18">
        <v>0</v>
      </c>
      <c r="F118" s="18">
        <v>4562.72</v>
      </c>
    </row>
    <row r="119" spans="1:6" ht="32" customHeight="1" outlineLevel="1" x14ac:dyDescent="0.2">
      <c r="A119" s="19" t="s">
        <v>126</v>
      </c>
      <c r="B119" s="18">
        <v>0</v>
      </c>
      <c r="C119" s="18">
        <v>0</v>
      </c>
      <c r="D119" s="18">
        <v>0</v>
      </c>
      <c r="E119" s="18">
        <v>14964.61</v>
      </c>
      <c r="F119" s="18">
        <v>-14964.61</v>
      </c>
    </row>
    <row r="120" spans="1:6" ht="32" customHeight="1" outlineLevel="1" x14ac:dyDescent="0.2">
      <c r="A120" s="19" t="s">
        <v>191</v>
      </c>
      <c r="B120" s="18">
        <v>0</v>
      </c>
      <c r="C120" s="18">
        <v>0</v>
      </c>
      <c r="D120" s="18">
        <v>0</v>
      </c>
      <c r="E120" s="18">
        <v>1</v>
      </c>
      <c r="F120" s="18">
        <v>-1</v>
      </c>
    </row>
    <row r="121" spans="1:6" ht="32" customHeight="1" outlineLevel="1" x14ac:dyDescent="0.2">
      <c r="A121" s="19" t="s">
        <v>116</v>
      </c>
      <c r="B121" s="18">
        <v>40</v>
      </c>
      <c r="C121" s="18">
        <v>0</v>
      </c>
      <c r="D121" s="18">
        <v>40</v>
      </c>
      <c r="E121" s="18">
        <v>14</v>
      </c>
      <c r="F121" s="18">
        <v>26</v>
      </c>
    </row>
    <row r="122" spans="1:6" ht="18" customHeight="1" x14ac:dyDescent="0.2">
      <c r="A122" s="17" t="s">
        <v>114</v>
      </c>
      <c r="B122" s="16">
        <f>SUM(B118:B121)</f>
        <v>4602.72</v>
      </c>
      <c r="C122" s="16">
        <f>SUM(C118:C121)</f>
        <v>0</v>
      </c>
      <c r="D122" s="16">
        <f>SUM(D118:D121)</f>
        <v>4602.72</v>
      </c>
      <c r="E122" s="16">
        <f>SUM(E118:E121)</f>
        <v>14979.61</v>
      </c>
      <c r="F122" s="16">
        <f>SUM(F118:F121)</f>
        <v>-10376.89</v>
      </c>
    </row>
    <row r="123" spans="1:6" ht="48" customHeight="1" outlineLevel="1" x14ac:dyDescent="0.2">
      <c r="A123" s="14" t="s">
        <v>117</v>
      </c>
      <c r="B123" s="20" t="s">
        <v>0</v>
      </c>
      <c r="C123" s="20" t="s">
        <v>0</v>
      </c>
      <c r="D123" s="20" t="s">
        <v>0</v>
      </c>
      <c r="E123" s="20" t="s">
        <v>0</v>
      </c>
      <c r="F123" s="20" t="s">
        <v>0</v>
      </c>
    </row>
    <row r="124" spans="1:6" ht="32" customHeight="1" outlineLevel="1" x14ac:dyDescent="0.2">
      <c r="A124" s="19" t="s">
        <v>118</v>
      </c>
      <c r="B124" s="18">
        <v>-161562</v>
      </c>
      <c r="C124" s="18">
        <v>-370521</v>
      </c>
      <c r="D124" s="18">
        <v>208959</v>
      </c>
      <c r="E124" s="18">
        <v>-157089</v>
      </c>
      <c r="F124" s="18">
        <v>-4473</v>
      </c>
    </row>
    <row r="125" spans="1:6" ht="32" customHeight="1" outlineLevel="1" x14ac:dyDescent="0.2">
      <c r="A125" s="19" t="s">
        <v>119</v>
      </c>
      <c r="B125" s="18">
        <v>-290.02</v>
      </c>
      <c r="C125" s="18">
        <v>0</v>
      </c>
      <c r="D125" s="18">
        <v>-290.02</v>
      </c>
      <c r="E125" s="18">
        <v>0</v>
      </c>
      <c r="F125" s="18">
        <v>-290.02</v>
      </c>
    </row>
    <row r="126" spans="1:6" ht="32" customHeight="1" outlineLevel="1" x14ac:dyDescent="0.2">
      <c r="A126" s="19" t="s">
        <v>163</v>
      </c>
      <c r="B126" s="18">
        <v>-9</v>
      </c>
      <c r="C126" s="18">
        <v>0</v>
      </c>
      <c r="D126" s="18">
        <v>-9</v>
      </c>
      <c r="E126" s="18">
        <v>0</v>
      </c>
      <c r="F126" s="18">
        <v>-9</v>
      </c>
    </row>
    <row r="127" spans="1:6" ht="18" customHeight="1" x14ac:dyDescent="0.2">
      <c r="A127" s="17" t="s">
        <v>117</v>
      </c>
      <c r="B127" s="16">
        <f>SUM(B124:B126)</f>
        <v>-161861.01999999999</v>
      </c>
      <c r="C127" s="16">
        <f>SUM(C124:C126)</f>
        <v>-370521</v>
      </c>
      <c r="D127" s="16">
        <f>SUM(D124:D126)</f>
        <v>208659.98</v>
      </c>
      <c r="E127" s="16">
        <f>SUM(E124:E126)</f>
        <v>-157089</v>
      </c>
      <c r="F127" s="16">
        <f>SUM(F124:F126)</f>
        <v>-4772.0200000000004</v>
      </c>
    </row>
    <row r="128" spans="1:6" ht="48" customHeight="1" outlineLevel="1" x14ac:dyDescent="0.2">
      <c r="A128" s="14" t="s">
        <v>120</v>
      </c>
      <c r="B128" s="20" t="s">
        <v>0</v>
      </c>
      <c r="C128" s="20" t="s">
        <v>0</v>
      </c>
      <c r="D128" s="20" t="s">
        <v>0</v>
      </c>
      <c r="E128" s="20" t="s">
        <v>0</v>
      </c>
      <c r="F128" s="20" t="s">
        <v>0</v>
      </c>
    </row>
    <row r="129" spans="1:6" ht="32" customHeight="1" outlineLevel="1" x14ac:dyDescent="0.2">
      <c r="A129" s="19" t="s">
        <v>121</v>
      </c>
      <c r="B129" s="18">
        <v>3329</v>
      </c>
      <c r="C129" s="18">
        <v>0</v>
      </c>
      <c r="D129" s="18">
        <v>3329</v>
      </c>
      <c r="E129" s="18">
        <v>0</v>
      </c>
      <c r="F129" s="18">
        <v>3329</v>
      </c>
    </row>
    <row r="130" spans="1:6" ht="32" customHeight="1" outlineLevel="1" x14ac:dyDescent="0.2">
      <c r="A130" s="19" t="s">
        <v>162</v>
      </c>
      <c r="B130" s="18">
        <v>-232864.19</v>
      </c>
      <c r="C130" s="18">
        <v>0</v>
      </c>
      <c r="D130" s="18">
        <v>-232864.19</v>
      </c>
      <c r="E130" s="18">
        <v>-238120.44</v>
      </c>
      <c r="F130" s="18">
        <v>5256.25</v>
      </c>
    </row>
    <row r="131" spans="1:6" ht="18" customHeight="1" x14ac:dyDescent="0.2">
      <c r="A131" s="17" t="s">
        <v>120</v>
      </c>
      <c r="B131" s="16">
        <f>SUM(B129:B130)</f>
        <v>-229535.19</v>
      </c>
      <c r="C131" s="16">
        <f>SUM(C129:C130)</f>
        <v>0</v>
      </c>
      <c r="D131" s="16">
        <f>SUM(D129:D130)</f>
        <v>-229535.19</v>
      </c>
      <c r="E131" s="16">
        <f>SUM(E129:E130)</f>
        <v>-238120.44</v>
      </c>
      <c r="F131" s="16">
        <f>SUM(F129:F130)</f>
        <v>8585.25</v>
      </c>
    </row>
    <row r="132" spans="1:6" ht="40" customHeight="1" x14ac:dyDescent="0.2">
      <c r="A132" s="14" t="s">
        <v>122</v>
      </c>
      <c r="B132" s="15">
        <f>SUM(B118:B121)+SUM(B124:B126)+SUM(B129:B130)</f>
        <v>-386793.49</v>
      </c>
      <c r="C132" s="15">
        <f>SUM(C118:C121)+SUM(C124:C126)+SUM(C129:C130)</f>
        <v>-370521</v>
      </c>
      <c r="D132" s="15">
        <f>SUM(D118:D121)+SUM(D124:D126)+SUM(D129:D130)</f>
        <v>-16272.489999999991</v>
      </c>
      <c r="E132" s="15">
        <f>SUM(E118:E121)+SUM(E124:E126)+SUM(E129:E130)</f>
        <v>-380229.83</v>
      </c>
      <c r="F132" s="15">
        <f>SUM(F118:F121)+SUM(F124:F126)+SUM(F129:F130)</f>
        <v>-6563.66</v>
      </c>
    </row>
    <row r="133" spans="1:6" ht="40" customHeight="1" x14ac:dyDescent="0.2">
      <c r="A133" s="14" t="s">
        <v>123</v>
      </c>
      <c r="B133" s="15">
        <f>SUM(B12:B16)+B19+B22+SUM(B25:B30)+SUM(B34:B46)+SUM(B49:B56)+B59+SUM(B62:B82)+SUM(B85:B99)+SUM(B102:B107)+SUM(B110:B113)+SUM(B118:B121)+SUM(B124:B126)+SUM(B129:B130)</f>
        <v>296923.94000000035</v>
      </c>
      <c r="C133" s="15">
        <f>SUM(C12:C16)+C19+C22+SUM(C25:C30)+SUM(C34:C46)+SUM(C49:C56)+C59+SUM(C62:C82)+SUM(C85:C99)+SUM(C102:C107)+SUM(C110:C113)+SUM(C118:C121)+SUM(C124:C126)+SUM(C129:C130)</f>
        <v>-50851.011999999871</v>
      </c>
      <c r="D133" s="15">
        <f>SUM(D12:D16)+D19+D22+SUM(D25:D30)+SUM(D34:D46)+SUM(D49:D56)+D59+SUM(D62:D82)+SUM(D85:D99)+SUM(D102:D107)+SUM(D110:D113)+SUM(D118:D121)+SUM(D124:D126)+SUM(D129:D130)</f>
        <v>347774.95199999987</v>
      </c>
      <c r="E133" s="15">
        <f>SUM(E12:E16)+E19+E22+SUM(E25:E30)+SUM(E34:E46)+SUM(E49:E56)+E59+SUM(E62:E82)+SUM(E85:E99)+SUM(E102:E107)+SUM(E110:E113)+SUM(E118:E121)+SUM(E124:E126)+SUM(E129:E130)</f>
        <v>-2486127.8299999996</v>
      </c>
      <c r="F133" s="15">
        <f>SUM(F12:F16)+F19+F22+SUM(F25:F30)+SUM(F34:F46)+SUM(F49:F56)+F59+SUM(F62:F82)+SUM(F85:F99)+SUM(F102:F107)+SUM(F110:F113)+SUM(F118:F121)+SUM(F124:F126)+SUM(F129:F130)</f>
        <v>2783051.77</v>
      </c>
    </row>
    <row r="134" spans="1:6" ht="40" customHeight="1" x14ac:dyDescent="0.2">
      <c r="A134" s="14" t="s">
        <v>124</v>
      </c>
      <c r="B134" s="15">
        <f>SUM(B12:B16)+B19+B22+SUM(B25:B30)+SUM(B34:B46)+SUM(B49:B56)+B59+SUM(B62:B82)+SUM(B85:B99)+SUM(B102:B107)+SUM(B110:B113)+SUM(B118:B121)+SUM(B124:B126)+SUM(B129:B130)</f>
        <v>296923.94000000035</v>
      </c>
      <c r="C134" s="15">
        <f>SUM(C12:C16)+C19+C22+SUM(C25:C30)+SUM(C34:C46)+SUM(C49:C56)+C59+SUM(C62:C82)+SUM(C85:C99)+SUM(C102:C107)+SUM(C110:C113)+SUM(C118:C121)+SUM(C124:C126)+SUM(C129:C130)</f>
        <v>-50851.011999999871</v>
      </c>
      <c r="D134" s="15">
        <f>SUM(D12:D16)+D19+D22+SUM(D25:D30)+SUM(D34:D46)+SUM(D49:D56)+D59+SUM(D62:D82)+SUM(D85:D99)+SUM(D102:D107)+SUM(D110:D113)+SUM(D118:D121)+SUM(D124:D126)+SUM(D129:D130)</f>
        <v>347774.95199999987</v>
      </c>
      <c r="E134" s="15">
        <f>SUM(E12:E16)+E19+E22+SUM(E25:E30)+SUM(E34:E46)+SUM(E49:E56)+E59+SUM(E62:E82)+SUM(E85:E99)+SUM(E102:E107)+SUM(E110:E113)+SUM(E118:E121)+SUM(E124:E126)+SUM(E129:E130)</f>
        <v>-2486127.8299999996</v>
      </c>
      <c r="F134" s="15">
        <f>SUM(F12:F16)+F19+F22+SUM(F25:F30)+SUM(F34:F46)+SUM(F49:F56)+F59+SUM(F62:F82)+SUM(F85:F99)+SUM(F102:F107)+SUM(F110:F113)+SUM(F118:F121)+SUM(F124:F126)+SUM(F129:F130)</f>
        <v>2783051.77</v>
      </c>
    </row>
    <row r="135" spans="1:6" ht="15" x14ac:dyDescent="0.2">
      <c r="A135" s="14" t="s">
        <v>0</v>
      </c>
    </row>
    <row r="136" spans="1:6" ht="15" x14ac:dyDescent="0.2">
      <c r="A136" s="14" t="s">
        <v>125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F7C4-346F-2448-8353-26103C95E4BF}">
  <sheetPr>
    <pageSetUpPr fitToPage="1"/>
  </sheetPr>
  <dimension ref="A1:F133"/>
  <sheetViews>
    <sheetView zoomScaleNormal="100" workbookViewId="0">
      <selection activeCell="A9" sqref="A9"/>
    </sheetView>
  </sheetViews>
  <sheetFormatPr baseColWidth="10" defaultColWidth="21.5" defaultRowHeight="11.25" customHeight="1" outlineLevelRow="1" x14ac:dyDescent="0.2"/>
  <cols>
    <col min="1" max="1" width="44.83203125" style="13" customWidth="1" collapsed="1"/>
    <col min="2" max="3" width="10" style="13" customWidth="1" collapsed="1"/>
    <col min="4" max="4" width="8.6640625" style="13" customWidth="1" collapsed="1"/>
    <col min="5" max="6" width="10" style="13" customWidth="1" collapsed="1"/>
    <col min="7" max="16384" width="21.5" style="13"/>
  </cols>
  <sheetData>
    <row r="1" spans="1:6" ht="33" customHeight="1" x14ac:dyDescent="0.2">
      <c r="A1" s="14" t="s">
        <v>0</v>
      </c>
      <c r="B1" s="25" t="s">
        <v>0</v>
      </c>
      <c r="C1" s="25"/>
      <c r="D1" s="25"/>
      <c r="E1" s="25"/>
      <c r="F1" s="25"/>
    </row>
    <row r="2" spans="1:6" ht="14.5" customHeight="1" x14ac:dyDescent="0.2">
      <c r="A2" s="24" t="s">
        <v>1</v>
      </c>
      <c r="B2" s="25" t="s">
        <v>2</v>
      </c>
      <c r="C2" s="25"/>
      <c r="D2" s="25"/>
      <c r="E2" s="25"/>
      <c r="F2" s="25"/>
    </row>
    <row r="3" spans="1:6" ht="14.5" customHeight="1" x14ac:dyDescent="0.2">
      <c r="A3" s="24" t="s">
        <v>3</v>
      </c>
      <c r="B3" s="25" t="s">
        <v>4</v>
      </c>
      <c r="C3" s="25"/>
      <c r="D3" s="25"/>
      <c r="E3" s="25"/>
      <c r="F3" s="25"/>
    </row>
    <row r="4" spans="1:6" ht="14.5" customHeight="1" x14ac:dyDescent="0.2">
      <c r="A4" s="24" t="s">
        <v>5</v>
      </c>
      <c r="B4" s="25" t="s">
        <v>161</v>
      </c>
      <c r="C4" s="25"/>
      <c r="D4" s="25"/>
      <c r="E4" s="25"/>
      <c r="F4" s="25"/>
    </row>
    <row r="5" spans="1:6" ht="14.5" customHeight="1" x14ac:dyDescent="0.2">
      <c r="A5" s="24" t="s">
        <v>7</v>
      </c>
      <c r="B5" s="25" t="s">
        <v>8</v>
      </c>
      <c r="C5" s="25"/>
      <c r="D5" s="25"/>
      <c r="E5" s="25"/>
      <c r="F5" s="25"/>
    </row>
    <row r="6" spans="1:6" ht="14.5" customHeight="1" x14ac:dyDescent="0.2">
      <c r="A6" s="24" t="s">
        <v>9</v>
      </c>
      <c r="B6" s="25" t="s">
        <v>10</v>
      </c>
      <c r="C6" s="25"/>
      <c r="D6" s="25"/>
      <c r="E6" s="25"/>
      <c r="F6" s="25"/>
    </row>
    <row r="7" spans="1:6" ht="14.5" customHeight="1" x14ac:dyDescent="0.2">
      <c r="A7" s="24" t="s">
        <v>11</v>
      </c>
      <c r="B7" s="23">
        <v>44601.699332638891</v>
      </c>
      <c r="C7" s="23"/>
      <c r="D7" s="23"/>
      <c r="E7" s="23"/>
      <c r="F7" s="23"/>
    </row>
    <row r="8" spans="1:6" ht="15" x14ac:dyDescent="0.2">
      <c r="A8" s="14" t="s">
        <v>0</v>
      </c>
    </row>
    <row r="9" spans="1:6" ht="34" customHeight="1" x14ac:dyDescent="0.2">
      <c r="A9" s="20" t="s">
        <v>0</v>
      </c>
      <c r="B9" s="22" t="s">
        <v>161</v>
      </c>
      <c r="C9" s="22"/>
      <c r="D9" s="22"/>
      <c r="E9" s="22" t="s">
        <v>188</v>
      </c>
      <c r="F9" s="22"/>
    </row>
    <row r="10" spans="1:6" ht="34" customHeight="1" x14ac:dyDescent="0.2">
      <c r="A10" s="20" t="s">
        <v>0</v>
      </c>
      <c r="B10" s="21" t="s">
        <v>13</v>
      </c>
      <c r="C10" s="21" t="s">
        <v>14</v>
      </c>
      <c r="D10" s="21" t="s">
        <v>15</v>
      </c>
      <c r="E10" s="21" t="s">
        <v>13</v>
      </c>
      <c r="F10" s="21" t="s">
        <v>15</v>
      </c>
    </row>
    <row r="11" spans="1:6" ht="48" customHeight="1" outlineLevel="1" x14ac:dyDescent="0.2">
      <c r="A11" s="14" t="s">
        <v>16</v>
      </c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</row>
    <row r="12" spans="1:6" ht="32" customHeight="1" outlineLevel="1" x14ac:dyDescent="0.2">
      <c r="A12" s="19" t="s">
        <v>17</v>
      </c>
      <c r="B12" s="18">
        <v>305491</v>
      </c>
      <c r="C12" s="18">
        <v>350000.00400000002</v>
      </c>
      <c r="D12" s="18">
        <v>-44509.004000000001</v>
      </c>
      <c r="E12" s="18">
        <v>347472</v>
      </c>
      <c r="F12" s="18">
        <v>-41981</v>
      </c>
    </row>
    <row r="13" spans="1:6" ht="32" customHeight="1" outlineLevel="1" x14ac:dyDescent="0.2">
      <c r="A13" s="19" t="s">
        <v>18</v>
      </c>
      <c r="B13" s="18">
        <v>110560</v>
      </c>
      <c r="C13" s="18">
        <v>99999.995999999999</v>
      </c>
      <c r="D13" s="18">
        <v>10560.004000000001</v>
      </c>
      <c r="E13" s="18">
        <v>102225</v>
      </c>
      <c r="F13" s="18">
        <v>8335</v>
      </c>
    </row>
    <row r="14" spans="1:6" ht="32" customHeight="1" outlineLevel="1" x14ac:dyDescent="0.2">
      <c r="A14" s="19" t="s">
        <v>19</v>
      </c>
      <c r="B14" s="18">
        <v>69007</v>
      </c>
      <c r="C14" s="18">
        <v>75000</v>
      </c>
      <c r="D14" s="18">
        <v>-5993</v>
      </c>
      <c r="E14" s="18">
        <v>75100</v>
      </c>
      <c r="F14" s="18">
        <v>-6093</v>
      </c>
    </row>
    <row r="15" spans="1:6" ht="32" customHeight="1" outlineLevel="1" x14ac:dyDescent="0.2">
      <c r="A15" s="19" t="s">
        <v>20</v>
      </c>
      <c r="B15" s="18">
        <v>2187001</v>
      </c>
      <c r="C15" s="18">
        <v>2157000</v>
      </c>
      <c r="D15" s="18">
        <v>30001</v>
      </c>
      <c r="E15" s="18">
        <v>2115216</v>
      </c>
      <c r="F15" s="18">
        <v>71785</v>
      </c>
    </row>
    <row r="16" spans="1:6" ht="18" customHeight="1" x14ac:dyDescent="0.2">
      <c r="A16" s="17" t="s">
        <v>16</v>
      </c>
      <c r="B16" s="16">
        <f>SUM(B12:B15)</f>
        <v>2672059</v>
      </c>
      <c r="C16" s="16">
        <f>SUM(C12:C15)</f>
        <v>2682000</v>
      </c>
      <c r="D16" s="16">
        <f>SUM(D12:D15)</f>
        <v>-9941</v>
      </c>
      <c r="E16" s="16">
        <f>SUM(E12:E15)</f>
        <v>2640013</v>
      </c>
      <c r="F16" s="16">
        <f>SUM(F12:F15)</f>
        <v>32046</v>
      </c>
    </row>
    <row r="17" spans="1:6" ht="48" customHeight="1" outlineLevel="1" x14ac:dyDescent="0.2">
      <c r="A17" s="14" t="s">
        <v>21</v>
      </c>
      <c r="B17" s="20" t="s">
        <v>0</v>
      </c>
      <c r="C17" s="20" t="s">
        <v>0</v>
      </c>
      <c r="D17" s="20" t="s">
        <v>0</v>
      </c>
      <c r="E17" s="20" t="s">
        <v>0</v>
      </c>
      <c r="F17" s="20" t="s">
        <v>0</v>
      </c>
    </row>
    <row r="18" spans="1:6" ht="32" customHeight="1" outlineLevel="1" x14ac:dyDescent="0.2">
      <c r="A18" s="19" t="s">
        <v>22</v>
      </c>
      <c r="B18" s="18">
        <v>-73984</v>
      </c>
      <c r="C18" s="18">
        <v>0</v>
      </c>
      <c r="D18" s="18">
        <v>-73984</v>
      </c>
      <c r="E18" s="18">
        <v>0</v>
      </c>
      <c r="F18" s="18">
        <v>-73984</v>
      </c>
    </row>
    <row r="19" spans="1:6" ht="32" customHeight="1" outlineLevel="1" x14ac:dyDescent="0.2">
      <c r="A19" s="19" t="s">
        <v>23</v>
      </c>
      <c r="B19" s="18">
        <v>-2520</v>
      </c>
      <c r="C19" s="18">
        <v>-5000.0039999999999</v>
      </c>
      <c r="D19" s="18">
        <v>2480.0039999999999</v>
      </c>
      <c r="E19" s="18">
        <v>-3408</v>
      </c>
      <c r="F19" s="18">
        <v>888</v>
      </c>
    </row>
    <row r="20" spans="1:6" ht="18" customHeight="1" x14ac:dyDescent="0.2">
      <c r="A20" s="17" t="s">
        <v>21</v>
      </c>
      <c r="B20" s="16">
        <f>SUM(B18:B19)</f>
        <v>-76504</v>
      </c>
      <c r="C20" s="16">
        <f>SUM(C18:C19)</f>
        <v>-5000.0039999999999</v>
      </c>
      <c r="D20" s="16">
        <f>SUM(D18:D19)</f>
        <v>-71503.995999999999</v>
      </c>
      <c r="E20" s="16">
        <f>SUM(E18:E19)</f>
        <v>-3408</v>
      </c>
      <c r="F20" s="16">
        <f>SUM(F18:F19)</f>
        <v>-73096</v>
      </c>
    </row>
    <row r="21" spans="1:6" ht="48" hidden="1" customHeight="1" outlineLevel="1" x14ac:dyDescent="0.2">
      <c r="A21" s="14" t="s">
        <v>24</v>
      </c>
      <c r="B21" s="20" t="s">
        <v>187</v>
      </c>
      <c r="C21" s="20" t="s">
        <v>186</v>
      </c>
      <c r="D21" s="20" t="s">
        <v>185</v>
      </c>
      <c r="E21" s="20" t="s">
        <v>184</v>
      </c>
      <c r="F21" s="20" t="s">
        <v>183</v>
      </c>
    </row>
    <row r="22" spans="1:6" ht="32" hidden="1" customHeight="1" outlineLevel="1" x14ac:dyDescent="0.2">
      <c r="A22" s="19" t="s">
        <v>28</v>
      </c>
      <c r="B22" s="18">
        <v>88686</v>
      </c>
      <c r="C22" s="18">
        <v>81999.995999999999</v>
      </c>
      <c r="D22" s="18">
        <v>6686.0039999999999</v>
      </c>
      <c r="E22" s="18">
        <v>80472</v>
      </c>
      <c r="F22" s="18">
        <v>8214</v>
      </c>
    </row>
    <row r="23" spans="1:6" ht="18" customHeight="1" collapsed="1" x14ac:dyDescent="0.2">
      <c r="A23" s="17" t="s">
        <v>24</v>
      </c>
      <c r="B23" s="16">
        <f>B22</f>
        <v>88686</v>
      </c>
      <c r="C23" s="16">
        <f>C22</f>
        <v>81999.995999999999</v>
      </c>
      <c r="D23" s="16">
        <f>D22</f>
        <v>6686.0039999999999</v>
      </c>
      <c r="E23" s="16">
        <f>E22</f>
        <v>80472</v>
      </c>
      <c r="F23" s="16">
        <f>F22</f>
        <v>8214</v>
      </c>
    </row>
    <row r="24" spans="1:6" ht="48" customHeight="1" outlineLevel="1" x14ac:dyDescent="0.2">
      <c r="A24" s="14" t="s">
        <v>29</v>
      </c>
      <c r="B24" s="20" t="s">
        <v>0</v>
      </c>
      <c r="C24" s="20" t="s">
        <v>0</v>
      </c>
      <c r="D24" s="20" t="s">
        <v>0</v>
      </c>
      <c r="E24" s="20" t="s">
        <v>0</v>
      </c>
      <c r="F24" s="20" t="s">
        <v>0</v>
      </c>
    </row>
    <row r="25" spans="1:6" ht="32" customHeight="1" outlineLevel="1" x14ac:dyDescent="0.2">
      <c r="A25" s="19" t="s">
        <v>30</v>
      </c>
      <c r="B25" s="18">
        <v>1395</v>
      </c>
      <c r="C25" s="18">
        <v>0</v>
      </c>
      <c r="D25" s="18">
        <v>1395</v>
      </c>
      <c r="E25" s="18">
        <v>0</v>
      </c>
      <c r="F25" s="18">
        <v>1395</v>
      </c>
    </row>
    <row r="26" spans="1:6" ht="32" customHeight="1" outlineLevel="1" x14ac:dyDescent="0.2">
      <c r="A26" s="19" t="s">
        <v>31</v>
      </c>
      <c r="B26" s="18">
        <v>2326</v>
      </c>
      <c r="C26" s="18">
        <v>0</v>
      </c>
      <c r="D26" s="18">
        <v>2326</v>
      </c>
      <c r="E26" s="18">
        <v>0</v>
      </c>
      <c r="F26" s="18">
        <v>2326</v>
      </c>
    </row>
    <row r="27" spans="1:6" ht="32" customHeight="1" outlineLevel="1" x14ac:dyDescent="0.2">
      <c r="A27" s="19" t="s">
        <v>159</v>
      </c>
      <c r="B27" s="18">
        <v>0</v>
      </c>
      <c r="C27" s="18">
        <v>999.99599999999998</v>
      </c>
      <c r="D27" s="18">
        <v>-999.99599999999998</v>
      </c>
      <c r="E27" s="18">
        <v>5696</v>
      </c>
      <c r="F27" s="18">
        <v>-5696</v>
      </c>
    </row>
    <row r="28" spans="1:6" ht="32" customHeight="1" outlineLevel="1" x14ac:dyDescent="0.2">
      <c r="A28" s="19" t="s">
        <v>32</v>
      </c>
      <c r="B28" s="18">
        <v>720</v>
      </c>
      <c r="C28" s="18">
        <v>0</v>
      </c>
      <c r="D28" s="18">
        <v>720</v>
      </c>
      <c r="E28" s="18">
        <v>540</v>
      </c>
      <c r="F28" s="18">
        <v>180</v>
      </c>
    </row>
    <row r="29" spans="1:6" ht="32" customHeight="1" outlineLevel="1" x14ac:dyDescent="0.2">
      <c r="A29" s="19" t="s">
        <v>33</v>
      </c>
      <c r="B29" s="18">
        <v>5.16</v>
      </c>
      <c r="C29" s="18">
        <v>0</v>
      </c>
      <c r="D29" s="18">
        <v>5.16</v>
      </c>
      <c r="E29" s="18">
        <v>2.63</v>
      </c>
      <c r="F29" s="18">
        <v>2.5299999999999998</v>
      </c>
    </row>
    <row r="30" spans="1:6" ht="32" customHeight="1" outlineLevel="1" x14ac:dyDescent="0.2">
      <c r="A30" s="19" t="s">
        <v>157</v>
      </c>
      <c r="B30" s="18">
        <v>1</v>
      </c>
      <c r="C30" s="18">
        <v>0</v>
      </c>
      <c r="D30" s="18">
        <v>1</v>
      </c>
      <c r="E30" s="18">
        <v>0</v>
      </c>
      <c r="F30" s="18">
        <v>1</v>
      </c>
    </row>
    <row r="31" spans="1:6" ht="32" customHeight="1" outlineLevel="1" x14ac:dyDescent="0.2">
      <c r="A31" s="19" t="s">
        <v>156</v>
      </c>
      <c r="B31" s="18">
        <v>6199</v>
      </c>
      <c r="C31" s="18">
        <v>0</v>
      </c>
      <c r="D31" s="18">
        <v>6199</v>
      </c>
      <c r="E31" s="18">
        <v>74264</v>
      </c>
      <c r="F31" s="18">
        <v>-68065</v>
      </c>
    </row>
    <row r="32" spans="1:6" ht="32" customHeight="1" outlineLevel="1" x14ac:dyDescent="0.2">
      <c r="A32" s="19" t="s">
        <v>34</v>
      </c>
      <c r="B32" s="18">
        <v>840</v>
      </c>
      <c r="C32" s="18">
        <v>0</v>
      </c>
      <c r="D32" s="18">
        <v>840</v>
      </c>
      <c r="E32" s="18">
        <v>0</v>
      </c>
      <c r="F32" s="18">
        <v>840</v>
      </c>
    </row>
    <row r="33" spans="1:6" ht="32" customHeight="1" outlineLevel="1" x14ac:dyDescent="0.2">
      <c r="A33" s="19" t="s">
        <v>35</v>
      </c>
      <c r="B33" s="18">
        <v>4259</v>
      </c>
      <c r="C33" s="18">
        <v>999.99599999999998</v>
      </c>
      <c r="D33" s="18">
        <v>3259.0039999999999</v>
      </c>
      <c r="E33" s="18">
        <v>7373</v>
      </c>
      <c r="F33" s="18">
        <v>-3114</v>
      </c>
    </row>
    <row r="34" spans="1:6" ht="32" customHeight="1" outlineLevel="1" x14ac:dyDescent="0.2">
      <c r="A34" s="19" t="s">
        <v>36</v>
      </c>
      <c r="B34" s="18">
        <v>64868</v>
      </c>
      <c r="C34" s="18">
        <v>50000.004000000001</v>
      </c>
      <c r="D34" s="18">
        <v>14867.995999999999</v>
      </c>
      <c r="E34" s="18">
        <v>54708.61</v>
      </c>
      <c r="F34" s="18">
        <v>10159.39</v>
      </c>
    </row>
    <row r="35" spans="1:6" ht="18" customHeight="1" x14ac:dyDescent="0.2">
      <c r="A35" s="17" t="s">
        <v>29</v>
      </c>
      <c r="B35" s="16">
        <f>SUM(B25:B34)</f>
        <v>80613.16</v>
      </c>
      <c r="C35" s="16">
        <f>SUM(C25:C34)</f>
        <v>51999.995999999999</v>
      </c>
      <c r="D35" s="16">
        <f>SUM(D25:D34)</f>
        <v>28613.164000000001</v>
      </c>
      <c r="E35" s="16">
        <f>SUM(E25:E34)</f>
        <v>142584.24</v>
      </c>
      <c r="F35" s="16">
        <f>SUM(F25:F34)</f>
        <v>-61971.08</v>
      </c>
    </row>
    <row r="36" spans="1:6" ht="40" customHeight="1" x14ac:dyDescent="0.2">
      <c r="A36" s="14" t="s">
        <v>37</v>
      </c>
      <c r="B36" s="15">
        <f>SUM(B12:B15)+SUM(B18:B19)+B22+SUM(B25:B34)</f>
        <v>2764854.16</v>
      </c>
      <c r="C36" s="15">
        <f>SUM(C12:C15)+SUM(C18:C19)+C22+SUM(C25:C34)</f>
        <v>2810999.9879999994</v>
      </c>
      <c r="D36" s="15">
        <f>SUM(D12:D15)+SUM(D18:D19)+D22+SUM(D25:D34)</f>
        <v>-46145.827999999994</v>
      </c>
      <c r="E36" s="15">
        <f>SUM(E12:E15)+SUM(E18:E19)+E22+SUM(E25:E34)</f>
        <v>2859661.24</v>
      </c>
      <c r="F36" s="15">
        <f>SUM(F12:F15)+SUM(F18:F19)+F22+SUM(F25:F34)</f>
        <v>-94807.08</v>
      </c>
    </row>
    <row r="37" spans="1:6" ht="48" customHeight="1" outlineLevel="1" x14ac:dyDescent="0.2">
      <c r="A37" s="14" t="s">
        <v>38</v>
      </c>
      <c r="B37" s="20" t="s">
        <v>0</v>
      </c>
      <c r="C37" s="20" t="s">
        <v>0</v>
      </c>
      <c r="D37" s="20" t="s">
        <v>0</v>
      </c>
      <c r="E37" s="20" t="s">
        <v>0</v>
      </c>
      <c r="F37" s="20" t="s">
        <v>0</v>
      </c>
    </row>
    <row r="38" spans="1:6" ht="32" customHeight="1" outlineLevel="1" x14ac:dyDescent="0.2">
      <c r="A38" s="19" t="s">
        <v>39</v>
      </c>
      <c r="B38" s="18">
        <v>0</v>
      </c>
      <c r="C38" s="18">
        <v>-150000</v>
      </c>
      <c r="D38" s="18">
        <v>150000</v>
      </c>
      <c r="E38" s="18">
        <v>-13122.98</v>
      </c>
      <c r="F38" s="18">
        <v>13122.98</v>
      </c>
    </row>
    <row r="39" spans="1:6" ht="32" customHeight="1" outlineLevel="1" x14ac:dyDescent="0.2">
      <c r="A39" s="19" t="s">
        <v>41</v>
      </c>
      <c r="B39" s="18">
        <v>-8125</v>
      </c>
      <c r="C39" s="18">
        <v>0</v>
      </c>
      <c r="D39" s="18">
        <v>-8125</v>
      </c>
      <c r="E39" s="18">
        <v>-10383.01</v>
      </c>
      <c r="F39" s="18">
        <v>2258.0100000000002</v>
      </c>
    </row>
    <row r="40" spans="1:6" ht="32" customHeight="1" outlineLevel="1" x14ac:dyDescent="0.2">
      <c r="A40" s="19" t="s">
        <v>42</v>
      </c>
      <c r="B40" s="18">
        <v>-20519.86</v>
      </c>
      <c r="C40" s="18">
        <v>0</v>
      </c>
      <c r="D40" s="18">
        <v>-20519.86</v>
      </c>
      <c r="E40" s="18">
        <v>0</v>
      </c>
      <c r="F40" s="18">
        <v>-20519.86</v>
      </c>
    </row>
    <row r="41" spans="1:6" ht="32" customHeight="1" outlineLevel="1" x14ac:dyDescent="0.2">
      <c r="A41" s="19" t="s">
        <v>43</v>
      </c>
      <c r="B41" s="18">
        <v>0</v>
      </c>
      <c r="C41" s="18">
        <v>0</v>
      </c>
      <c r="D41" s="18">
        <v>0</v>
      </c>
      <c r="E41" s="18">
        <v>-37730.94</v>
      </c>
      <c r="F41" s="18">
        <v>37730.94</v>
      </c>
    </row>
    <row r="42" spans="1:6" ht="32" customHeight="1" outlineLevel="1" x14ac:dyDescent="0.2">
      <c r="A42" s="19" t="s">
        <v>44</v>
      </c>
      <c r="B42" s="18">
        <v>0</v>
      </c>
      <c r="C42" s="18">
        <v>0</v>
      </c>
      <c r="D42" s="18">
        <v>0</v>
      </c>
      <c r="E42" s="18">
        <v>-29562.5</v>
      </c>
      <c r="F42" s="18">
        <v>29562.5</v>
      </c>
    </row>
    <row r="43" spans="1:6" ht="32" customHeight="1" outlineLevel="1" x14ac:dyDescent="0.2">
      <c r="A43" s="19" t="s">
        <v>155</v>
      </c>
      <c r="B43" s="18">
        <v>-1350</v>
      </c>
      <c r="C43" s="18">
        <v>0</v>
      </c>
      <c r="D43" s="18">
        <v>-1350</v>
      </c>
      <c r="E43" s="18">
        <v>0</v>
      </c>
      <c r="F43" s="18">
        <v>-1350</v>
      </c>
    </row>
    <row r="44" spans="1:6" ht="32" customHeight="1" outlineLevel="1" x14ac:dyDescent="0.2">
      <c r="A44" s="19" t="s">
        <v>46</v>
      </c>
      <c r="B44" s="18">
        <v>-27211.85</v>
      </c>
      <c r="C44" s="18">
        <v>0</v>
      </c>
      <c r="D44" s="18">
        <v>-27211.85</v>
      </c>
      <c r="E44" s="18">
        <v>-67137.78</v>
      </c>
      <c r="F44" s="18">
        <v>39925.93</v>
      </c>
    </row>
    <row r="45" spans="1:6" ht="32" customHeight="1" outlineLevel="1" x14ac:dyDescent="0.2">
      <c r="A45" s="19" t="s">
        <v>154</v>
      </c>
      <c r="B45" s="18">
        <v>-2065</v>
      </c>
      <c r="C45" s="18">
        <v>0</v>
      </c>
      <c r="D45" s="18">
        <v>-2065</v>
      </c>
      <c r="E45" s="18">
        <v>-16300.9</v>
      </c>
      <c r="F45" s="18">
        <v>14235.9</v>
      </c>
    </row>
    <row r="46" spans="1:6" ht="32" customHeight="1" outlineLevel="1" x14ac:dyDescent="0.2">
      <c r="A46" s="19" t="s">
        <v>49</v>
      </c>
      <c r="B46" s="18">
        <v>0</v>
      </c>
      <c r="C46" s="18">
        <v>0</v>
      </c>
      <c r="D46" s="18">
        <v>0</v>
      </c>
      <c r="E46" s="18">
        <v>-4813.13</v>
      </c>
      <c r="F46" s="18">
        <v>4813.13</v>
      </c>
    </row>
    <row r="47" spans="1:6" ht="32" customHeight="1" outlineLevel="1" x14ac:dyDescent="0.2">
      <c r="A47" s="19" t="s">
        <v>182</v>
      </c>
      <c r="B47" s="18">
        <v>0</v>
      </c>
      <c r="C47" s="18">
        <v>0</v>
      </c>
      <c r="D47" s="18">
        <v>0</v>
      </c>
      <c r="E47" s="18">
        <v>-133</v>
      </c>
      <c r="F47" s="18">
        <v>133</v>
      </c>
    </row>
    <row r="48" spans="1:6" ht="32" customHeight="1" outlineLevel="1" x14ac:dyDescent="0.2">
      <c r="A48" s="19" t="s">
        <v>153</v>
      </c>
      <c r="B48" s="18">
        <v>-5721.88</v>
      </c>
      <c r="C48" s="18">
        <v>0</v>
      </c>
      <c r="D48" s="18">
        <v>-5721.88</v>
      </c>
      <c r="E48" s="18">
        <v>0</v>
      </c>
      <c r="F48" s="18">
        <v>-5721.88</v>
      </c>
    </row>
    <row r="49" spans="1:6" ht="32" customHeight="1" outlineLevel="1" x14ac:dyDescent="0.2">
      <c r="A49" s="19" t="s">
        <v>50</v>
      </c>
      <c r="B49" s="18">
        <v>-16940.71</v>
      </c>
      <c r="C49" s="18">
        <v>0</v>
      </c>
      <c r="D49" s="18">
        <v>-16940.71</v>
      </c>
      <c r="E49" s="18">
        <v>-128085.63</v>
      </c>
      <c r="F49" s="18">
        <v>111144.92</v>
      </c>
    </row>
    <row r="50" spans="1:6" ht="18" customHeight="1" x14ac:dyDescent="0.2">
      <c r="A50" s="17" t="s">
        <v>38</v>
      </c>
      <c r="B50" s="16">
        <f>SUM(B38:B49)</f>
        <v>-81934.299999999988</v>
      </c>
      <c r="C50" s="16">
        <f>SUM(C38:C49)</f>
        <v>-150000</v>
      </c>
      <c r="D50" s="16">
        <f>SUM(D38:D49)</f>
        <v>68065.700000000012</v>
      </c>
      <c r="E50" s="16">
        <f>SUM(E38:E49)</f>
        <v>-307269.87</v>
      </c>
      <c r="F50" s="16">
        <f>SUM(F38:F49)</f>
        <v>225335.57</v>
      </c>
    </row>
    <row r="51" spans="1:6" ht="48" hidden="1" customHeight="1" outlineLevel="1" x14ac:dyDescent="0.2">
      <c r="A51" s="14" t="s">
        <v>52</v>
      </c>
      <c r="B51" s="20" t="s">
        <v>149</v>
      </c>
      <c r="C51" s="20" t="s">
        <v>181</v>
      </c>
      <c r="D51" s="20" t="s">
        <v>180</v>
      </c>
      <c r="E51" s="20" t="s">
        <v>179</v>
      </c>
      <c r="F51" s="20" t="s">
        <v>178</v>
      </c>
    </row>
    <row r="52" spans="1:6" ht="32" hidden="1" customHeight="1" outlineLevel="1" x14ac:dyDescent="0.2">
      <c r="A52" s="19" t="s">
        <v>54</v>
      </c>
      <c r="B52" s="18">
        <v>-32504.959999999999</v>
      </c>
      <c r="C52" s="18">
        <v>0</v>
      </c>
      <c r="D52" s="18">
        <v>-32504.959999999999</v>
      </c>
      <c r="E52" s="18">
        <v>-14750</v>
      </c>
      <c r="F52" s="18">
        <v>-17754.96</v>
      </c>
    </row>
    <row r="53" spans="1:6" ht="32" hidden="1" customHeight="1" outlineLevel="1" x14ac:dyDescent="0.2">
      <c r="A53" s="19" t="s">
        <v>55</v>
      </c>
      <c r="B53" s="18">
        <v>-2150313.59</v>
      </c>
      <c r="C53" s="18">
        <v>-1674999.996</v>
      </c>
      <c r="D53" s="18">
        <v>-475313.59399999998</v>
      </c>
      <c r="E53" s="18">
        <v>-46863.13</v>
      </c>
      <c r="F53" s="18">
        <v>-2103450.46</v>
      </c>
    </row>
    <row r="54" spans="1:6" ht="32" hidden="1" customHeight="1" outlineLevel="1" x14ac:dyDescent="0.2">
      <c r="A54" s="19" t="s">
        <v>177</v>
      </c>
      <c r="B54" s="18">
        <v>0</v>
      </c>
      <c r="C54" s="18">
        <v>-9999.9959999999992</v>
      </c>
      <c r="D54" s="18">
        <v>9999.9959999999992</v>
      </c>
      <c r="E54" s="18">
        <v>0</v>
      </c>
      <c r="F54" s="18">
        <v>0</v>
      </c>
    </row>
    <row r="55" spans="1:6" ht="32" hidden="1" customHeight="1" outlineLevel="1" x14ac:dyDescent="0.2">
      <c r="A55" s="19" t="s">
        <v>176</v>
      </c>
      <c r="B55" s="18">
        <v>0</v>
      </c>
      <c r="C55" s="18">
        <v>0</v>
      </c>
      <c r="D55" s="18">
        <v>0</v>
      </c>
      <c r="E55" s="18">
        <v>2500</v>
      </c>
      <c r="F55" s="18">
        <v>-2500</v>
      </c>
    </row>
    <row r="56" spans="1:6" ht="18" customHeight="1" collapsed="1" x14ac:dyDescent="0.2">
      <c r="A56" s="17" t="s">
        <v>52</v>
      </c>
      <c r="B56" s="16">
        <f>SUM(B52:B55)</f>
        <v>-2182818.5499999998</v>
      </c>
      <c r="C56" s="16">
        <f>SUM(C52:C55)</f>
        <v>-1684999.9920000001</v>
      </c>
      <c r="D56" s="16">
        <f>SUM(D52:D55)</f>
        <v>-497818.55800000002</v>
      </c>
      <c r="E56" s="16">
        <f>SUM(E52:E55)</f>
        <v>-59113.13</v>
      </c>
      <c r="F56" s="16">
        <f>SUM(F52:F55)</f>
        <v>-2123705.42</v>
      </c>
    </row>
    <row r="57" spans="1:6" ht="48" customHeight="1" outlineLevel="1" x14ac:dyDescent="0.2">
      <c r="A57" s="14" t="s">
        <v>59</v>
      </c>
      <c r="B57" s="20" t="s">
        <v>0</v>
      </c>
      <c r="C57" s="20" t="s">
        <v>0</v>
      </c>
      <c r="D57" s="20" t="s">
        <v>0</v>
      </c>
      <c r="E57" s="20" t="s">
        <v>0</v>
      </c>
      <c r="F57" s="20" t="s">
        <v>0</v>
      </c>
    </row>
    <row r="58" spans="1:6" ht="32" customHeight="1" outlineLevel="1" x14ac:dyDescent="0.2">
      <c r="A58" s="19" t="s">
        <v>60</v>
      </c>
      <c r="B58" s="18">
        <v>-59064</v>
      </c>
      <c r="C58" s="18">
        <v>-57999.995999999999</v>
      </c>
      <c r="D58" s="18">
        <v>-1064.0039999999999</v>
      </c>
      <c r="E58" s="18">
        <v>-57454</v>
      </c>
      <c r="F58" s="18">
        <v>-1610</v>
      </c>
    </row>
    <row r="59" spans="1:6" ht="18" customHeight="1" x14ac:dyDescent="0.2">
      <c r="A59" s="17" t="s">
        <v>59</v>
      </c>
      <c r="B59" s="16">
        <f>B58</f>
        <v>-59064</v>
      </c>
      <c r="C59" s="16">
        <f>C58</f>
        <v>-57999.995999999999</v>
      </c>
      <c r="D59" s="16">
        <f>D58</f>
        <v>-1064.0039999999999</v>
      </c>
      <c r="E59" s="16">
        <f>E58</f>
        <v>-57454</v>
      </c>
      <c r="F59" s="16">
        <f>F58</f>
        <v>-1610</v>
      </c>
    </row>
    <row r="60" spans="1:6" ht="48" hidden="1" customHeight="1" outlineLevel="1" x14ac:dyDescent="0.2">
      <c r="A60" s="14" t="s">
        <v>61</v>
      </c>
      <c r="B60" s="20" t="s">
        <v>144</v>
      </c>
      <c r="C60" s="20" t="s">
        <v>175</v>
      </c>
      <c r="D60" s="20" t="s">
        <v>174</v>
      </c>
      <c r="E60" s="20" t="s">
        <v>173</v>
      </c>
      <c r="F60" s="20" t="s">
        <v>172</v>
      </c>
    </row>
    <row r="61" spans="1:6" ht="32" hidden="1" customHeight="1" outlineLevel="1" x14ac:dyDescent="0.2">
      <c r="A61" s="19" t="s">
        <v>142</v>
      </c>
      <c r="B61" s="18">
        <v>0</v>
      </c>
      <c r="C61" s="18">
        <v>-5000.0039999999999</v>
      </c>
      <c r="D61" s="18">
        <v>5000.0039999999999</v>
      </c>
      <c r="E61" s="18">
        <v>0</v>
      </c>
      <c r="F61" s="18">
        <v>0</v>
      </c>
    </row>
    <row r="62" spans="1:6" ht="32" hidden="1" customHeight="1" outlineLevel="1" x14ac:dyDescent="0.2">
      <c r="A62" s="19" t="s">
        <v>62</v>
      </c>
      <c r="B62" s="18">
        <v>-71912.759999999995</v>
      </c>
      <c r="C62" s="18">
        <v>-20000.004000000001</v>
      </c>
      <c r="D62" s="18">
        <v>-51912.756000000001</v>
      </c>
      <c r="E62" s="18">
        <v>-55683.05</v>
      </c>
      <c r="F62" s="18">
        <v>-16229.71</v>
      </c>
    </row>
    <row r="63" spans="1:6" ht="32" hidden="1" customHeight="1" outlineLevel="1" x14ac:dyDescent="0.2">
      <c r="A63" s="19" t="s">
        <v>63</v>
      </c>
      <c r="B63" s="18">
        <v>-47618.06</v>
      </c>
      <c r="C63" s="18">
        <v>-42999.995999999999</v>
      </c>
      <c r="D63" s="18">
        <v>-4618.0640000000003</v>
      </c>
      <c r="E63" s="18">
        <v>-42115.88</v>
      </c>
      <c r="F63" s="18">
        <v>-5502.18</v>
      </c>
    </row>
    <row r="64" spans="1:6" ht="32" hidden="1" customHeight="1" outlineLevel="1" x14ac:dyDescent="0.2">
      <c r="A64" s="19" t="s">
        <v>64</v>
      </c>
      <c r="B64" s="18">
        <v>-42197.5</v>
      </c>
      <c r="C64" s="18">
        <v>-44000.004000000001</v>
      </c>
      <c r="D64" s="18">
        <v>1802.5039999999999</v>
      </c>
      <c r="E64" s="18">
        <v>-41955</v>
      </c>
      <c r="F64" s="18">
        <v>-242.5</v>
      </c>
    </row>
    <row r="65" spans="1:6" ht="32" hidden="1" customHeight="1" outlineLevel="1" x14ac:dyDescent="0.2">
      <c r="A65" s="19" t="s">
        <v>65</v>
      </c>
      <c r="B65" s="18">
        <v>-1295</v>
      </c>
      <c r="C65" s="18">
        <v>-2000.0039999999999</v>
      </c>
      <c r="D65" s="18">
        <v>705.00400000000002</v>
      </c>
      <c r="E65" s="18">
        <v>-997.5</v>
      </c>
      <c r="F65" s="18">
        <v>-297.5</v>
      </c>
    </row>
    <row r="66" spans="1:6" ht="32" hidden="1" customHeight="1" outlineLevel="1" x14ac:dyDescent="0.2">
      <c r="A66" s="19" t="s">
        <v>66</v>
      </c>
      <c r="B66" s="18">
        <v>-4609.0600000000004</v>
      </c>
      <c r="C66" s="18">
        <v>-8000.0039999999999</v>
      </c>
      <c r="D66" s="18">
        <v>3390.944</v>
      </c>
      <c r="E66" s="18">
        <v>-4433.13</v>
      </c>
      <c r="F66" s="18">
        <v>-175.93</v>
      </c>
    </row>
    <row r="67" spans="1:6" ht="32" hidden="1" customHeight="1" outlineLevel="1" x14ac:dyDescent="0.2">
      <c r="A67" s="19" t="s">
        <v>67</v>
      </c>
      <c r="B67" s="18">
        <v>-11882</v>
      </c>
      <c r="C67" s="18">
        <v>-80000.004000000001</v>
      </c>
      <c r="D67" s="18">
        <v>68118.004000000001</v>
      </c>
      <c r="E67" s="18">
        <v>-67082.09</v>
      </c>
      <c r="F67" s="18">
        <v>55200.09</v>
      </c>
    </row>
    <row r="68" spans="1:6" ht="32" hidden="1" customHeight="1" outlineLevel="1" x14ac:dyDescent="0.2">
      <c r="A68" s="19" t="s">
        <v>68</v>
      </c>
      <c r="B68" s="18">
        <v>-88176.09</v>
      </c>
      <c r="C68" s="18">
        <v>-81999.995999999999</v>
      </c>
      <c r="D68" s="18">
        <v>-6176.0940000000001</v>
      </c>
      <c r="E68" s="18">
        <v>-81875.179999999993</v>
      </c>
      <c r="F68" s="18">
        <v>-6300.91</v>
      </c>
    </row>
    <row r="69" spans="1:6" ht="32" hidden="1" customHeight="1" outlineLevel="1" x14ac:dyDescent="0.2">
      <c r="A69" s="19" t="s">
        <v>141</v>
      </c>
      <c r="B69" s="18">
        <v>-1640</v>
      </c>
      <c r="C69" s="18">
        <v>0</v>
      </c>
      <c r="D69" s="18">
        <v>-1640</v>
      </c>
      <c r="E69" s="18">
        <v>0</v>
      </c>
      <c r="F69" s="18">
        <v>-1640</v>
      </c>
    </row>
    <row r="70" spans="1:6" ht="32" hidden="1" customHeight="1" outlineLevel="1" x14ac:dyDescent="0.2">
      <c r="A70" s="19" t="s">
        <v>69</v>
      </c>
      <c r="B70" s="18">
        <v>-346629.19</v>
      </c>
      <c r="C70" s="18">
        <v>-439999.99800000002</v>
      </c>
      <c r="D70" s="18">
        <v>93370.808000000005</v>
      </c>
      <c r="E70" s="18">
        <v>-369507.15</v>
      </c>
      <c r="F70" s="18">
        <v>22877.96</v>
      </c>
    </row>
    <row r="71" spans="1:6" ht="32" hidden="1" customHeight="1" outlineLevel="1" x14ac:dyDescent="0.2">
      <c r="A71" s="19" t="s">
        <v>70</v>
      </c>
      <c r="B71" s="18">
        <v>-94157.71</v>
      </c>
      <c r="C71" s="18">
        <v>-99999.995999999999</v>
      </c>
      <c r="D71" s="18">
        <v>5842.2860000000001</v>
      </c>
      <c r="E71" s="18">
        <v>-94449.22</v>
      </c>
      <c r="F71" s="18">
        <v>291.51</v>
      </c>
    </row>
    <row r="72" spans="1:6" ht="32" hidden="1" customHeight="1" outlineLevel="1" x14ac:dyDescent="0.2">
      <c r="A72" s="19" t="s">
        <v>71</v>
      </c>
      <c r="B72" s="18">
        <v>-55520.56</v>
      </c>
      <c r="C72" s="18">
        <v>-54999.995999999999</v>
      </c>
      <c r="D72" s="18">
        <v>-520.56399999999996</v>
      </c>
      <c r="E72" s="18">
        <v>-49814.32</v>
      </c>
      <c r="F72" s="18">
        <v>-5706.24</v>
      </c>
    </row>
    <row r="73" spans="1:6" ht="32" hidden="1" customHeight="1" outlineLevel="1" x14ac:dyDescent="0.2">
      <c r="A73" s="19" t="s">
        <v>72</v>
      </c>
      <c r="B73" s="18">
        <v>-44495</v>
      </c>
      <c r="C73" s="18">
        <v>-42000</v>
      </c>
      <c r="D73" s="18">
        <v>-2495</v>
      </c>
      <c r="E73" s="18">
        <v>-40244</v>
      </c>
      <c r="F73" s="18">
        <v>-4251</v>
      </c>
    </row>
    <row r="74" spans="1:6" ht="32" hidden="1" customHeight="1" outlineLevel="1" x14ac:dyDescent="0.2">
      <c r="A74" s="19" t="s">
        <v>73</v>
      </c>
      <c r="B74" s="18">
        <v>-5000</v>
      </c>
      <c r="C74" s="18">
        <v>-5000.0039999999999</v>
      </c>
      <c r="D74" s="18">
        <v>4.0000000000000001E-3</v>
      </c>
      <c r="E74" s="18">
        <v>-5000</v>
      </c>
      <c r="F74" s="18">
        <v>0</v>
      </c>
    </row>
    <row r="75" spans="1:6" ht="32" hidden="1" customHeight="1" outlineLevel="1" x14ac:dyDescent="0.2">
      <c r="A75" s="19" t="s">
        <v>74</v>
      </c>
      <c r="B75" s="18">
        <v>-81287.06</v>
      </c>
      <c r="C75" s="18">
        <v>-87000</v>
      </c>
      <c r="D75" s="18">
        <v>5712.94</v>
      </c>
      <c r="E75" s="18">
        <v>-80639.5</v>
      </c>
      <c r="F75" s="18">
        <v>-647.55999999999995</v>
      </c>
    </row>
    <row r="76" spans="1:6" ht="32" hidden="1" customHeight="1" outlineLevel="1" x14ac:dyDescent="0.2">
      <c r="A76" s="19" t="s">
        <v>76</v>
      </c>
      <c r="B76" s="18">
        <v>-10625</v>
      </c>
      <c r="C76" s="18">
        <v>0</v>
      </c>
      <c r="D76" s="18">
        <v>-10625</v>
      </c>
      <c r="E76" s="18">
        <v>-278.75</v>
      </c>
      <c r="F76" s="18">
        <v>-10346.25</v>
      </c>
    </row>
    <row r="77" spans="1:6" ht="32" hidden="1" customHeight="1" outlineLevel="1" x14ac:dyDescent="0.2">
      <c r="A77" s="19" t="s">
        <v>77</v>
      </c>
      <c r="B77" s="18">
        <v>-5629.9</v>
      </c>
      <c r="C77" s="18">
        <v>-3000</v>
      </c>
      <c r="D77" s="18">
        <v>-2629.9</v>
      </c>
      <c r="E77" s="18">
        <v>0</v>
      </c>
      <c r="F77" s="18">
        <v>-5629.9</v>
      </c>
    </row>
    <row r="78" spans="1:6" ht="32" hidden="1" customHeight="1" outlineLevel="1" x14ac:dyDescent="0.2">
      <c r="A78" s="19" t="s">
        <v>78</v>
      </c>
      <c r="B78" s="18">
        <v>-3614.6</v>
      </c>
      <c r="C78" s="18">
        <v>-5000.0039999999999</v>
      </c>
      <c r="D78" s="18">
        <v>1385.404</v>
      </c>
      <c r="E78" s="18">
        <v>-4080.1</v>
      </c>
      <c r="F78" s="18">
        <v>465.5</v>
      </c>
    </row>
    <row r="79" spans="1:6" ht="32" hidden="1" customHeight="1" outlineLevel="1" x14ac:dyDescent="0.2">
      <c r="A79" s="19" t="s">
        <v>79</v>
      </c>
      <c r="B79" s="18">
        <v>-129533.14</v>
      </c>
      <c r="C79" s="18">
        <v>-132000</v>
      </c>
      <c r="D79" s="18">
        <v>2466.86</v>
      </c>
      <c r="E79" s="18">
        <v>-142147.57</v>
      </c>
      <c r="F79" s="18">
        <v>12614.43</v>
      </c>
    </row>
    <row r="80" spans="1:6" ht="32" hidden="1" customHeight="1" outlineLevel="1" x14ac:dyDescent="0.2">
      <c r="A80" s="19" t="s">
        <v>80</v>
      </c>
      <c r="B80" s="18">
        <v>-8689.75</v>
      </c>
      <c r="C80" s="18">
        <v>-9999.9959999999992</v>
      </c>
      <c r="D80" s="18">
        <v>1310.2460000000001</v>
      </c>
      <c r="E80" s="18">
        <v>-12110.05</v>
      </c>
      <c r="F80" s="18">
        <v>3420.3</v>
      </c>
    </row>
    <row r="81" spans="1:6" ht="18" customHeight="1" collapsed="1" x14ac:dyDescent="0.2">
      <c r="A81" s="17" t="s">
        <v>61</v>
      </c>
      <c r="B81" s="16">
        <f>SUM(B61:B80)</f>
        <v>-1054512.3799999999</v>
      </c>
      <c r="C81" s="16">
        <f>SUM(C61:C80)</f>
        <v>-1163000.01</v>
      </c>
      <c r="D81" s="16">
        <f>SUM(D61:D80)</f>
        <v>108487.63000000002</v>
      </c>
      <c r="E81" s="16">
        <f>SUM(E61:E80)</f>
        <v>-1092412.49</v>
      </c>
      <c r="F81" s="16">
        <f>SUM(F61:F80)</f>
        <v>37900.11</v>
      </c>
    </row>
    <row r="82" spans="1:6" ht="48" hidden="1" customHeight="1" outlineLevel="1" x14ac:dyDescent="0.2">
      <c r="A82" s="14" t="s">
        <v>81</v>
      </c>
      <c r="B82" s="20" t="s">
        <v>137</v>
      </c>
      <c r="C82" s="20" t="s">
        <v>171</v>
      </c>
      <c r="D82" s="20" t="s">
        <v>170</v>
      </c>
      <c r="E82" s="20" t="s">
        <v>169</v>
      </c>
      <c r="F82" s="20" t="s">
        <v>168</v>
      </c>
    </row>
    <row r="83" spans="1:6" ht="32" hidden="1" customHeight="1" outlineLevel="1" x14ac:dyDescent="0.2">
      <c r="A83" s="19" t="s">
        <v>135</v>
      </c>
      <c r="B83" s="18">
        <v>0</v>
      </c>
      <c r="C83" s="18">
        <v>-2000.0039999999999</v>
      </c>
      <c r="D83" s="18">
        <v>2000.0039999999999</v>
      </c>
      <c r="E83" s="18">
        <v>0</v>
      </c>
      <c r="F83" s="18">
        <v>0</v>
      </c>
    </row>
    <row r="84" spans="1:6" ht="32" hidden="1" customHeight="1" outlineLevel="1" x14ac:dyDescent="0.2">
      <c r="A84" s="19" t="s">
        <v>134</v>
      </c>
      <c r="B84" s="18">
        <v>-667.3</v>
      </c>
      <c r="C84" s="18">
        <v>0</v>
      </c>
      <c r="D84" s="18">
        <v>-667.3</v>
      </c>
      <c r="E84" s="18">
        <v>-95.4</v>
      </c>
      <c r="F84" s="18">
        <v>-571.9</v>
      </c>
    </row>
    <row r="85" spans="1:6" ht="32" hidden="1" customHeight="1" outlineLevel="1" x14ac:dyDescent="0.2">
      <c r="A85" s="19" t="s">
        <v>133</v>
      </c>
      <c r="B85" s="18">
        <v>-100</v>
      </c>
      <c r="C85" s="18">
        <v>0</v>
      </c>
      <c r="D85" s="18">
        <v>-100</v>
      </c>
      <c r="E85" s="18">
        <v>0</v>
      </c>
      <c r="F85" s="18">
        <v>-100</v>
      </c>
    </row>
    <row r="86" spans="1:6" ht="32" hidden="1" customHeight="1" outlineLevel="1" x14ac:dyDescent="0.2">
      <c r="A86" s="19" t="s">
        <v>82</v>
      </c>
      <c r="B86" s="18">
        <v>-2025</v>
      </c>
      <c r="C86" s="18">
        <v>0</v>
      </c>
      <c r="D86" s="18">
        <v>-2025</v>
      </c>
      <c r="E86" s="18">
        <v>-510</v>
      </c>
      <c r="F86" s="18">
        <v>-1515</v>
      </c>
    </row>
    <row r="87" spans="1:6" ht="32" hidden="1" customHeight="1" outlineLevel="1" x14ac:dyDescent="0.2">
      <c r="A87" s="19" t="s">
        <v>83</v>
      </c>
      <c r="B87" s="18">
        <v>-2790</v>
      </c>
      <c r="C87" s="18">
        <v>0</v>
      </c>
      <c r="D87" s="18">
        <v>-2790</v>
      </c>
      <c r="E87" s="18">
        <v>0</v>
      </c>
      <c r="F87" s="18">
        <v>-2790</v>
      </c>
    </row>
    <row r="88" spans="1:6" ht="32" hidden="1" customHeight="1" outlineLevel="1" x14ac:dyDescent="0.2">
      <c r="A88" s="19" t="s">
        <v>84</v>
      </c>
      <c r="B88" s="18">
        <v>-3489</v>
      </c>
      <c r="C88" s="18">
        <v>0</v>
      </c>
      <c r="D88" s="18">
        <v>-3489</v>
      </c>
      <c r="E88" s="18">
        <v>0</v>
      </c>
      <c r="F88" s="18">
        <v>-3489</v>
      </c>
    </row>
    <row r="89" spans="1:6" ht="32" hidden="1" customHeight="1" outlineLevel="1" x14ac:dyDescent="0.2">
      <c r="A89" s="19" t="s">
        <v>85</v>
      </c>
      <c r="B89" s="18">
        <v>-3300</v>
      </c>
      <c r="C89" s="18">
        <v>0</v>
      </c>
      <c r="D89" s="18">
        <v>-3300</v>
      </c>
      <c r="E89" s="18">
        <v>0</v>
      </c>
      <c r="F89" s="18">
        <v>-3300</v>
      </c>
    </row>
    <row r="90" spans="1:6" ht="32" hidden="1" customHeight="1" outlineLevel="1" x14ac:dyDescent="0.2">
      <c r="A90" s="19" t="s">
        <v>86</v>
      </c>
      <c r="B90" s="18">
        <v>-741.6</v>
      </c>
      <c r="C90" s="18">
        <v>-2000.0039999999999</v>
      </c>
      <c r="D90" s="18">
        <v>1258.404</v>
      </c>
      <c r="E90" s="18">
        <v>-5561.52</v>
      </c>
      <c r="F90" s="18">
        <v>4819.92</v>
      </c>
    </row>
    <row r="91" spans="1:6" ht="32" hidden="1" customHeight="1" outlineLevel="1" x14ac:dyDescent="0.2">
      <c r="A91" s="19" t="s">
        <v>87</v>
      </c>
      <c r="B91" s="18">
        <v>-3375</v>
      </c>
      <c r="C91" s="18">
        <v>0</v>
      </c>
      <c r="D91" s="18">
        <v>-3375</v>
      </c>
      <c r="E91" s="18">
        <v>0</v>
      </c>
      <c r="F91" s="18">
        <v>-3375</v>
      </c>
    </row>
    <row r="92" spans="1:6" ht="32" hidden="1" customHeight="1" outlineLevel="1" x14ac:dyDescent="0.2">
      <c r="A92" s="19" t="s">
        <v>88</v>
      </c>
      <c r="B92" s="18">
        <v>-1538.16</v>
      </c>
      <c r="C92" s="18">
        <v>-2000.0039999999999</v>
      </c>
      <c r="D92" s="18">
        <v>461.84399999999999</v>
      </c>
      <c r="E92" s="18">
        <v>-1582.23</v>
      </c>
      <c r="F92" s="18">
        <v>44.07</v>
      </c>
    </row>
    <row r="93" spans="1:6" ht="32" hidden="1" customHeight="1" outlineLevel="1" x14ac:dyDescent="0.2">
      <c r="A93" s="19" t="s">
        <v>89</v>
      </c>
      <c r="B93" s="18">
        <v>-1075</v>
      </c>
      <c r="C93" s="18">
        <v>-500.00400000000002</v>
      </c>
      <c r="D93" s="18">
        <v>-574.99599999999998</v>
      </c>
      <c r="E93" s="18">
        <v>-584</v>
      </c>
      <c r="F93" s="18">
        <v>-491</v>
      </c>
    </row>
    <row r="94" spans="1:6" ht="32" hidden="1" customHeight="1" outlineLevel="1" x14ac:dyDescent="0.2">
      <c r="A94" s="19" t="s">
        <v>92</v>
      </c>
      <c r="B94" s="18">
        <v>-15000</v>
      </c>
      <c r="C94" s="18">
        <v>-15000</v>
      </c>
      <c r="D94" s="18">
        <v>0</v>
      </c>
      <c r="E94" s="18">
        <v>-14500</v>
      </c>
      <c r="F94" s="18">
        <v>-500</v>
      </c>
    </row>
    <row r="95" spans="1:6" ht="32" hidden="1" customHeight="1" outlineLevel="1" x14ac:dyDescent="0.2">
      <c r="A95" s="19" t="s">
        <v>94</v>
      </c>
      <c r="B95" s="18">
        <v>-3099</v>
      </c>
      <c r="C95" s="18">
        <v>-3000</v>
      </c>
      <c r="D95" s="18">
        <v>-99</v>
      </c>
      <c r="E95" s="18">
        <v>-3093</v>
      </c>
      <c r="F95" s="18">
        <v>-6</v>
      </c>
    </row>
    <row r="96" spans="1:6" ht="32" hidden="1" customHeight="1" outlineLevel="1" x14ac:dyDescent="0.2">
      <c r="A96" s="19" t="s">
        <v>95</v>
      </c>
      <c r="B96" s="18">
        <v>-3135</v>
      </c>
      <c r="C96" s="18">
        <v>-500.00400000000002</v>
      </c>
      <c r="D96" s="18">
        <v>-2634.9960000000001</v>
      </c>
      <c r="E96" s="18">
        <v>-532</v>
      </c>
      <c r="F96" s="18">
        <v>-2603</v>
      </c>
    </row>
    <row r="97" spans="1:6" ht="32" hidden="1" customHeight="1" outlineLevel="1" x14ac:dyDescent="0.2">
      <c r="A97" s="19" t="s">
        <v>96</v>
      </c>
      <c r="B97" s="18">
        <v>-5742</v>
      </c>
      <c r="C97" s="18">
        <v>-5000.0039999999999</v>
      </c>
      <c r="D97" s="18">
        <v>-741.99599999999998</v>
      </c>
      <c r="E97" s="18">
        <v>-5310</v>
      </c>
      <c r="F97" s="18">
        <v>-432</v>
      </c>
    </row>
    <row r="98" spans="1:6" ht="32" hidden="1" customHeight="1" outlineLevel="1" x14ac:dyDescent="0.2">
      <c r="A98" s="19" t="s">
        <v>97</v>
      </c>
      <c r="B98" s="18">
        <v>520</v>
      </c>
      <c r="C98" s="18">
        <v>0</v>
      </c>
      <c r="D98" s="18">
        <v>520</v>
      </c>
      <c r="E98" s="18">
        <v>6960</v>
      </c>
      <c r="F98" s="18">
        <v>-6440</v>
      </c>
    </row>
    <row r="99" spans="1:6" ht="32" hidden="1" customHeight="1" outlineLevel="1" x14ac:dyDescent="0.2">
      <c r="A99" s="19" t="s">
        <v>98</v>
      </c>
      <c r="B99" s="18">
        <v>-520</v>
      </c>
      <c r="C99" s="18">
        <v>0</v>
      </c>
      <c r="D99" s="18">
        <v>-520</v>
      </c>
      <c r="E99" s="18">
        <v>-6960</v>
      </c>
      <c r="F99" s="18">
        <v>6440</v>
      </c>
    </row>
    <row r="100" spans="1:6" ht="18" customHeight="1" collapsed="1" x14ac:dyDescent="0.2">
      <c r="A100" s="17" t="s">
        <v>81</v>
      </c>
      <c r="B100" s="16">
        <f>SUM(B83:B99)</f>
        <v>-46077.06</v>
      </c>
      <c r="C100" s="16">
        <f>SUM(C83:C99)</f>
        <v>-30000.024000000001</v>
      </c>
      <c r="D100" s="16">
        <f>SUM(D83:D99)</f>
        <v>-16077.036</v>
      </c>
      <c r="E100" s="16">
        <f>SUM(E83:E99)</f>
        <v>-31768.15</v>
      </c>
      <c r="F100" s="16">
        <f>SUM(F83:F99)</f>
        <v>-14308.91</v>
      </c>
    </row>
    <row r="101" spans="1:6" ht="48" hidden="1" customHeight="1" outlineLevel="1" x14ac:dyDescent="0.2">
      <c r="A101" s="14" t="s">
        <v>99</v>
      </c>
      <c r="B101" s="20" t="s">
        <v>129</v>
      </c>
      <c r="C101" s="20" t="s">
        <v>167</v>
      </c>
      <c r="D101" s="20" t="s">
        <v>166</v>
      </c>
      <c r="E101" s="20" t="s">
        <v>165</v>
      </c>
      <c r="F101" s="20" t="s">
        <v>164</v>
      </c>
    </row>
    <row r="102" spans="1:6" ht="32" hidden="1" customHeight="1" outlineLevel="1" x14ac:dyDescent="0.2">
      <c r="A102" s="19" t="s">
        <v>102</v>
      </c>
      <c r="B102" s="18">
        <v>-116250.04</v>
      </c>
      <c r="C102" s="18">
        <v>-116000.004</v>
      </c>
      <c r="D102" s="18">
        <v>-250.036</v>
      </c>
      <c r="E102" s="18">
        <v>-113750</v>
      </c>
      <c r="F102" s="18">
        <v>-2500.04</v>
      </c>
    </row>
    <row r="103" spans="1:6" ht="32" hidden="1" customHeight="1" outlineLevel="1" x14ac:dyDescent="0.2">
      <c r="A103" s="19" t="s">
        <v>103</v>
      </c>
      <c r="B103" s="18">
        <v>-1092.55</v>
      </c>
      <c r="C103" s="18">
        <v>0</v>
      </c>
      <c r="D103" s="18">
        <v>-1092.55</v>
      </c>
      <c r="E103" s="18">
        <v>-481</v>
      </c>
      <c r="F103" s="18">
        <v>-611.54999999999995</v>
      </c>
    </row>
    <row r="104" spans="1:6" ht="32" hidden="1" customHeight="1" outlineLevel="1" x14ac:dyDescent="0.2">
      <c r="A104" s="19" t="s">
        <v>104</v>
      </c>
      <c r="B104" s="18">
        <v>-199.45</v>
      </c>
      <c r="C104" s="18">
        <v>0</v>
      </c>
      <c r="D104" s="18">
        <v>-199.45</v>
      </c>
      <c r="E104" s="18">
        <v>-78.95</v>
      </c>
      <c r="F104" s="18">
        <v>-120.5</v>
      </c>
    </row>
    <row r="105" spans="1:6" ht="32" hidden="1" customHeight="1" outlineLevel="1" x14ac:dyDescent="0.2">
      <c r="A105" s="19" t="s">
        <v>106</v>
      </c>
      <c r="B105" s="18">
        <v>-20850.32</v>
      </c>
      <c r="C105" s="18">
        <v>-27999.995999999999</v>
      </c>
      <c r="D105" s="18">
        <v>7149.6760000000004</v>
      </c>
      <c r="E105" s="18">
        <v>-22794.95</v>
      </c>
      <c r="F105" s="18">
        <v>1944.63</v>
      </c>
    </row>
    <row r="106" spans="1:6" ht="18" customHeight="1" collapsed="1" x14ac:dyDescent="0.2">
      <c r="A106" s="17" t="s">
        <v>99</v>
      </c>
      <c r="B106" s="16">
        <f>SUM(B102:B105)</f>
        <v>-138392.35999999999</v>
      </c>
      <c r="C106" s="16">
        <f>SUM(C102:C105)</f>
        <v>-144000</v>
      </c>
      <c r="D106" s="16">
        <f>SUM(D102:D105)</f>
        <v>5607.64</v>
      </c>
      <c r="E106" s="16">
        <f>SUM(E102:E105)</f>
        <v>-137104.9</v>
      </c>
      <c r="F106" s="16">
        <f>SUM(F102:F105)</f>
        <v>-1287.46</v>
      </c>
    </row>
    <row r="107" spans="1:6" ht="48" customHeight="1" outlineLevel="1" x14ac:dyDescent="0.2">
      <c r="A107" s="14" t="s">
        <v>108</v>
      </c>
      <c r="B107" s="20" t="s">
        <v>0</v>
      </c>
      <c r="C107" s="20" t="s">
        <v>0</v>
      </c>
      <c r="D107" s="20" t="s">
        <v>0</v>
      </c>
      <c r="E107" s="20" t="s">
        <v>0</v>
      </c>
      <c r="F107" s="20" t="s">
        <v>0</v>
      </c>
    </row>
    <row r="108" spans="1:6" ht="32" customHeight="1" outlineLevel="1" x14ac:dyDescent="0.2">
      <c r="A108" s="19" t="s">
        <v>109</v>
      </c>
      <c r="B108" s="18">
        <v>-222847.05</v>
      </c>
      <c r="C108" s="18">
        <v>-222999.99600000001</v>
      </c>
      <c r="D108" s="18">
        <v>152.946</v>
      </c>
      <c r="E108" s="18">
        <v>-222847.05</v>
      </c>
      <c r="F108" s="18">
        <v>0</v>
      </c>
    </row>
    <row r="109" spans="1:6" ht="32" customHeight="1" outlineLevel="1" x14ac:dyDescent="0.2">
      <c r="A109" s="19" t="s">
        <v>110</v>
      </c>
      <c r="B109" s="18">
        <v>-272158.52</v>
      </c>
      <c r="C109" s="18">
        <v>-261999.99600000001</v>
      </c>
      <c r="D109" s="18">
        <v>-10158.523999999999</v>
      </c>
      <c r="E109" s="18">
        <v>-262208.52</v>
      </c>
      <c r="F109" s="18">
        <v>-9950</v>
      </c>
    </row>
    <row r="110" spans="1:6" ht="32" customHeight="1" outlineLevel="1" x14ac:dyDescent="0.2">
      <c r="A110" s="19" t="s">
        <v>127</v>
      </c>
      <c r="B110" s="18">
        <v>0</v>
      </c>
      <c r="C110" s="18">
        <v>-6000</v>
      </c>
      <c r="D110" s="18">
        <v>6000</v>
      </c>
      <c r="E110" s="18">
        <v>0</v>
      </c>
      <c r="F110" s="18">
        <v>0</v>
      </c>
    </row>
    <row r="111" spans="1:6" ht="32" customHeight="1" outlineLevel="1" x14ac:dyDescent="0.2">
      <c r="A111" s="19" t="s">
        <v>111</v>
      </c>
      <c r="B111" s="18">
        <v>-13029.1</v>
      </c>
      <c r="C111" s="18">
        <v>0</v>
      </c>
      <c r="D111" s="18">
        <v>-13029.1</v>
      </c>
      <c r="E111" s="18">
        <v>-5765.7</v>
      </c>
      <c r="F111" s="18">
        <v>-7263.4</v>
      </c>
    </row>
    <row r="112" spans="1:6" ht="18" customHeight="1" x14ac:dyDescent="0.2">
      <c r="A112" s="17" t="s">
        <v>108</v>
      </c>
      <c r="B112" s="16">
        <f>SUM(B108:B111)</f>
        <v>-508034.67</v>
      </c>
      <c r="C112" s="16">
        <f>SUM(C108:C111)</f>
        <v>-490999.99200000003</v>
      </c>
      <c r="D112" s="16">
        <f>SUM(D108:D111)</f>
        <v>-17034.678</v>
      </c>
      <c r="E112" s="16">
        <f>SUM(E108:E111)</f>
        <v>-490821.27</v>
      </c>
      <c r="F112" s="16">
        <f>SUM(F108:F111)</f>
        <v>-17213.400000000001</v>
      </c>
    </row>
    <row r="113" spans="1:6" ht="40" customHeight="1" x14ac:dyDescent="0.2">
      <c r="A113" s="14" t="s">
        <v>112</v>
      </c>
      <c r="B113" s="15">
        <f>SUM(B38:B49)+SUM(B52:B55)+B58+SUM(B61:B80)+SUM(B83:B99)+SUM(B102:B105)+SUM(B108:B111)</f>
        <v>-4070833.3199999994</v>
      </c>
      <c r="C113" s="15">
        <f>SUM(C38:C49)+SUM(C52:C55)+C58+SUM(C61:C80)+SUM(C83:C99)+SUM(C102:C105)+SUM(C108:C111)</f>
        <v>-3721000.0140000004</v>
      </c>
      <c r="D113" s="15">
        <f>SUM(D38:D49)+SUM(D52:D55)+D58+SUM(D61:D80)+SUM(D83:D99)+SUM(D102:D105)+SUM(D108:D111)</f>
        <v>-349833.30600000004</v>
      </c>
      <c r="E113" s="15">
        <f>SUM(E38:E49)+SUM(E52:E55)+E58+SUM(E61:E80)+SUM(E83:E99)+SUM(E102:E105)+SUM(E108:E111)</f>
        <v>-2175943.8099999996</v>
      </c>
      <c r="F113" s="15">
        <f>SUM(F38:F49)+SUM(F52:F55)+F58+SUM(F61:F80)+SUM(F83:F99)+SUM(F102:F105)+SUM(F108:F111)</f>
        <v>-1894889.5099999995</v>
      </c>
    </row>
    <row r="114" spans="1:6" ht="40" customHeight="1" x14ac:dyDescent="0.2">
      <c r="A114" s="14" t="s">
        <v>113</v>
      </c>
      <c r="B114" s="15">
        <f>SUM(B12:B15)+SUM(B18:B19)+B22+SUM(B25:B34)+SUM(B38:B49)+SUM(B52:B55)+B58+SUM(B61:B80)+SUM(B83:B99)+SUM(B102:B105)+SUM(B108:B111)</f>
        <v>-1305979.1599999995</v>
      </c>
      <c r="C114" s="15">
        <f>SUM(C12:C15)+SUM(C18:C19)+C22+SUM(C25:C34)+SUM(C38:C49)+SUM(C52:C55)+C58+SUM(C61:C80)+SUM(C83:C99)+SUM(C102:C105)+SUM(C108:C111)</f>
        <v>-910000.02600000077</v>
      </c>
      <c r="D114" s="15">
        <f>SUM(D12:D15)+SUM(D18:D19)+D22+SUM(D25:D34)+SUM(D38:D49)+SUM(D52:D55)+D58+SUM(D61:D80)+SUM(D83:D99)+SUM(D102:D105)+SUM(D108:D111)</f>
        <v>-395979.13400000002</v>
      </c>
      <c r="E114" s="15">
        <f>SUM(E12:E15)+SUM(E18:E19)+E22+SUM(E25:E34)+SUM(E38:E49)+SUM(E52:E55)+E58+SUM(E61:E80)+SUM(E83:E99)+SUM(E102:E105)+SUM(E108:E111)</f>
        <v>683717.4300000004</v>
      </c>
      <c r="F114" s="15">
        <f>SUM(F12:F15)+SUM(F18:F19)+F22+SUM(F25:F34)+SUM(F38:F49)+SUM(F52:F55)+F58+SUM(F61:F80)+SUM(F83:F99)+SUM(F102:F105)+SUM(F108:F111)</f>
        <v>-1989696.5899999996</v>
      </c>
    </row>
    <row r="115" spans="1:6" ht="48" customHeight="1" outlineLevel="1" x14ac:dyDescent="0.2">
      <c r="A115" s="14" t="s">
        <v>114</v>
      </c>
      <c r="B115" s="20" t="s">
        <v>0</v>
      </c>
      <c r="C115" s="20" t="s">
        <v>0</v>
      </c>
      <c r="D115" s="20" t="s">
        <v>0</v>
      </c>
      <c r="E115" s="20" t="s">
        <v>0</v>
      </c>
      <c r="F115" s="20" t="s">
        <v>0</v>
      </c>
    </row>
    <row r="116" spans="1:6" ht="32" customHeight="1" outlineLevel="1" x14ac:dyDescent="0.2">
      <c r="A116" s="19" t="s">
        <v>115</v>
      </c>
      <c r="B116" s="18">
        <v>15923.36</v>
      </c>
      <c r="C116" s="18">
        <v>0</v>
      </c>
      <c r="D116" s="18">
        <v>15923.36</v>
      </c>
      <c r="E116" s="18">
        <v>4562.72</v>
      </c>
      <c r="F116" s="18">
        <v>11360.64</v>
      </c>
    </row>
    <row r="117" spans="1:6" ht="32" customHeight="1" outlineLevel="1" x14ac:dyDescent="0.2">
      <c r="A117" s="19" t="s">
        <v>126</v>
      </c>
      <c r="B117" s="18">
        <v>0</v>
      </c>
      <c r="C117" s="18">
        <v>9999.9959999999992</v>
      </c>
      <c r="D117" s="18">
        <v>-9999.9959999999992</v>
      </c>
      <c r="E117" s="18">
        <v>0</v>
      </c>
      <c r="F117" s="18">
        <v>0</v>
      </c>
    </row>
    <row r="118" spans="1:6" ht="32" customHeight="1" outlineLevel="1" x14ac:dyDescent="0.2">
      <c r="A118" s="19" t="s">
        <v>116</v>
      </c>
      <c r="B118" s="18">
        <v>932</v>
      </c>
      <c r="C118" s="18">
        <v>0</v>
      </c>
      <c r="D118" s="18">
        <v>932</v>
      </c>
      <c r="E118" s="18">
        <v>40</v>
      </c>
      <c r="F118" s="18">
        <v>892</v>
      </c>
    </row>
    <row r="119" spans="1:6" ht="18" customHeight="1" x14ac:dyDescent="0.2">
      <c r="A119" s="17" t="s">
        <v>114</v>
      </c>
      <c r="B119" s="16">
        <f>SUM(B116:B118)</f>
        <v>16855.36</v>
      </c>
      <c r="C119" s="16">
        <f>SUM(C116:C118)</f>
        <v>9999.9959999999992</v>
      </c>
      <c r="D119" s="16">
        <f>SUM(D116:D118)</f>
        <v>6855.3640000000014</v>
      </c>
      <c r="E119" s="16">
        <f>SUM(E116:E118)</f>
        <v>4602.72</v>
      </c>
      <c r="F119" s="16">
        <f>SUM(F116:F118)</f>
        <v>12252.64</v>
      </c>
    </row>
    <row r="120" spans="1:6" ht="48" customHeight="1" outlineLevel="1" x14ac:dyDescent="0.2">
      <c r="A120" s="14" t="s">
        <v>117</v>
      </c>
      <c r="B120" s="20" t="s">
        <v>0</v>
      </c>
      <c r="C120" s="20" t="s">
        <v>0</v>
      </c>
      <c r="D120" s="20" t="s">
        <v>0</v>
      </c>
      <c r="E120" s="20" t="s">
        <v>0</v>
      </c>
      <c r="F120" s="20" t="s">
        <v>0</v>
      </c>
    </row>
    <row r="121" spans="1:6" ht="32" customHeight="1" outlineLevel="1" x14ac:dyDescent="0.2">
      <c r="A121" s="19" t="s">
        <v>118</v>
      </c>
      <c r="B121" s="18">
        <v>-175686</v>
      </c>
      <c r="C121" s="18">
        <v>-185000.00399999999</v>
      </c>
      <c r="D121" s="18">
        <v>9314.0040000000008</v>
      </c>
      <c r="E121" s="18">
        <v>-161562</v>
      </c>
      <c r="F121" s="18">
        <v>-14124</v>
      </c>
    </row>
    <row r="122" spans="1:6" ht="32" customHeight="1" outlineLevel="1" x14ac:dyDescent="0.2">
      <c r="A122" s="19" t="s">
        <v>119</v>
      </c>
      <c r="B122" s="18">
        <v>0</v>
      </c>
      <c r="C122" s="18">
        <v>-1.2E-2</v>
      </c>
      <c r="D122" s="18">
        <v>1.2E-2</v>
      </c>
      <c r="E122" s="18">
        <v>-290.02</v>
      </c>
      <c r="F122" s="18">
        <v>290.02</v>
      </c>
    </row>
    <row r="123" spans="1:6" ht="32" customHeight="1" outlineLevel="1" x14ac:dyDescent="0.2">
      <c r="A123" s="19" t="s">
        <v>163</v>
      </c>
      <c r="B123" s="18">
        <v>0</v>
      </c>
      <c r="C123" s="18">
        <v>0</v>
      </c>
      <c r="D123" s="18">
        <v>0</v>
      </c>
      <c r="E123" s="18">
        <v>-9</v>
      </c>
      <c r="F123" s="18">
        <v>9</v>
      </c>
    </row>
    <row r="124" spans="1:6" ht="18" customHeight="1" x14ac:dyDescent="0.2">
      <c r="A124" s="17" t="s">
        <v>117</v>
      </c>
      <c r="B124" s="16">
        <f>SUM(B121:B123)</f>
        <v>-175686</v>
      </c>
      <c r="C124" s="16">
        <f>SUM(C121:C123)</f>
        <v>-185000.01599999997</v>
      </c>
      <c r="D124" s="16">
        <f>SUM(D121:D123)</f>
        <v>9314.0160000000014</v>
      </c>
      <c r="E124" s="16">
        <f>SUM(E121:E123)</f>
        <v>-161861.01999999999</v>
      </c>
      <c r="F124" s="16">
        <f>SUM(F121:F123)</f>
        <v>-13824.98</v>
      </c>
    </row>
    <row r="125" spans="1:6" ht="48" customHeight="1" outlineLevel="1" x14ac:dyDescent="0.2">
      <c r="A125" s="14" t="s">
        <v>120</v>
      </c>
      <c r="B125" s="20" t="s">
        <v>0</v>
      </c>
      <c r="C125" s="20" t="s">
        <v>0</v>
      </c>
      <c r="D125" s="20" t="s">
        <v>0</v>
      </c>
      <c r="E125" s="20" t="s">
        <v>0</v>
      </c>
      <c r="F125" s="20" t="s">
        <v>0</v>
      </c>
    </row>
    <row r="126" spans="1:6" ht="32" customHeight="1" outlineLevel="1" x14ac:dyDescent="0.2">
      <c r="A126" s="19" t="s">
        <v>121</v>
      </c>
      <c r="B126" s="18">
        <v>0</v>
      </c>
      <c r="C126" s="18">
        <v>0</v>
      </c>
      <c r="D126" s="18">
        <v>0</v>
      </c>
      <c r="E126" s="18">
        <v>3329</v>
      </c>
      <c r="F126" s="18">
        <v>-3329</v>
      </c>
    </row>
    <row r="127" spans="1:6" ht="32" customHeight="1" outlineLevel="1" x14ac:dyDescent="0.2">
      <c r="A127" s="19" t="s">
        <v>162</v>
      </c>
      <c r="B127" s="18">
        <v>0</v>
      </c>
      <c r="C127" s="18">
        <v>0</v>
      </c>
      <c r="D127" s="18">
        <v>0</v>
      </c>
      <c r="E127" s="18">
        <v>-232864.19</v>
      </c>
      <c r="F127" s="18">
        <v>232864.19</v>
      </c>
    </row>
    <row r="128" spans="1:6" ht="18" customHeight="1" x14ac:dyDescent="0.2">
      <c r="A128" s="17" t="s">
        <v>120</v>
      </c>
      <c r="B128" s="16">
        <f>SUM(B126:B127)</f>
        <v>0</v>
      </c>
      <c r="C128" s="16">
        <f>SUM(C126:C127)</f>
        <v>0</v>
      </c>
      <c r="D128" s="16">
        <f>SUM(D126:D127)</f>
        <v>0</v>
      </c>
      <c r="E128" s="16">
        <f>SUM(E126:E127)</f>
        <v>-229535.19</v>
      </c>
      <c r="F128" s="16">
        <f>SUM(F126:F127)</f>
        <v>229535.19</v>
      </c>
    </row>
    <row r="129" spans="1:6" ht="40" customHeight="1" x14ac:dyDescent="0.2">
      <c r="A129" s="14" t="s">
        <v>122</v>
      </c>
      <c r="B129" s="15">
        <f>SUM(B116:B118)+SUM(B121:B123)+SUM(B126:B127)</f>
        <v>-158830.64000000001</v>
      </c>
      <c r="C129" s="15">
        <f>SUM(C116:C118)+SUM(C121:C123)+SUM(C126:C127)</f>
        <v>-175000.01999999996</v>
      </c>
      <c r="D129" s="15">
        <f>SUM(D116:D118)+SUM(D121:D123)+SUM(D126:D127)</f>
        <v>16169.380000000003</v>
      </c>
      <c r="E129" s="15">
        <f>SUM(E116:E118)+SUM(E121:E123)+SUM(E126:E127)</f>
        <v>-386793.49</v>
      </c>
      <c r="F129" s="15">
        <f>SUM(F116:F118)+SUM(F121:F123)+SUM(F126:F127)</f>
        <v>227962.85</v>
      </c>
    </row>
    <row r="130" spans="1:6" ht="40" customHeight="1" x14ac:dyDescent="0.2">
      <c r="A130" s="14" t="s">
        <v>123</v>
      </c>
      <c r="B130" s="15">
        <f>SUM(B12:B15)+SUM(B18:B19)+B22+SUM(B25:B34)+SUM(B38:B49)+SUM(B52:B55)+B58+SUM(B61:B80)+SUM(B83:B99)+SUM(B102:B105)+SUM(B108:B111)+SUM(B116:B118)+SUM(B121:B123)+SUM(B126:B127)</f>
        <v>-1464809.7999999993</v>
      </c>
      <c r="C130" s="15">
        <f>SUM(C12:C15)+SUM(C18:C19)+C22+SUM(C25:C34)+SUM(C38:C49)+SUM(C52:C55)+C58+SUM(C61:C80)+SUM(C83:C99)+SUM(C102:C105)+SUM(C108:C111)+SUM(C116:C118)+SUM(C121:C123)+SUM(C126:C127)</f>
        <v>-1085000.0460000008</v>
      </c>
      <c r="D130" s="15">
        <f>SUM(D12:D15)+SUM(D18:D19)+D22+SUM(D25:D34)+SUM(D38:D49)+SUM(D52:D55)+D58+SUM(D61:D80)+SUM(D83:D99)+SUM(D102:D105)+SUM(D108:D111)+SUM(D116:D118)+SUM(D121:D123)+SUM(D126:D127)</f>
        <v>-379809.75400000002</v>
      </c>
      <c r="E130" s="15">
        <f>SUM(E12:E15)+SUM(E18:E19)+E22+SUM(E25:E34)+SUM(E38:E49)+SUM(E52:E55)+E58+SUM(E61:E80)+SUM(E83:E99)+SUM(E102:E105)+SUM(E108:E111)+SUM(E116:E118)+SUM(E121:E123)+SUM(E126:E127)</f>
        <v>296923.94000000035</v>
      </c>
      <c r="F130" s="15">
        <f>SUM(F12:F15)+SUM(F18:F19)+F22+SUM(F25:F34)+SUM(F38:F49)+SUM(F52:F55)+F58+SUM(F61:F80)+SUM(F83:F99)+SUM(F102:F105)+SUM(F108:F111)+SUM(F116:F118)+SUM(F121:F123)+SUM(F126:F127)</f>
        <v>-1761733.7399999998</v>
      </c>
    </row>
    <row r="131" spans="1:6" ht="40" customHeight="1" x14ac:dyDescent="0.2">
      <c r="A131" s="14" t="s">
        <v>124</v>
      </c>
      <c r="B131" s="15">
        <f>SUM(B12:B15)+SUM(B18:B19)+B22+SUM(B25:B34)+SUM(B38:B49)+SUM(B52:B55)+B58+SUM(B61:B80)+SUM(B83:B99)+SUM(B102:B105)+SUM(B108:B111)+SUM(B116:B118)+SUM(B121:B123)+SUM(B126:B127)</f>
        <v>-1464809.7999999993</v>
      </c>
      <c r="C131" s="15">
        <f>SUM(C12:C15)+SUM(C18:C19)+C22+SUM(C25:C34)+SUM(C38:C49)+SUM(C52:C55)+C58+SUM(C61:C80)+SUM(C83:C99)+SUM(C102:C105)+SUM(C108:C111)+SUM(C116:C118)+SUM(C121:C123)+SUM(C126:C127)</f>
        <v>-1085000.0460000008</v>
      </c>
      <c r="D131" s="15">
        <f>SUM(D12:D15)+SUM(D18:D19)+D22+SUM(D25:D34)+SUM(D38:D49)+SUM(D52:D55)+D58+SUM(D61:D80)+SUM(D83:D99)+SUM(D102:D105)+SUM(D108:D111)+SUM(D116:D118)+SUM(D121:D123)+SUM(D126:D127)</f>
        <v>-379809.75400000002</v>
      </c>
      <c r="E131" s="15">
        <f>SUM(E12:E15)+SUM(E18:E19)+E22+SUM(E25:E34)+SUM(E38:E49)+SUM(E52:E55)+E58+SUM(E61:E80)+SUM(E83:E99)+SUM(E102:E105)+SUM(E108:E111)+SUM(E116:E118)+SUM(E121:E123)+SUM(E126:E127)</f>
        <v>296923.94000000035</v>
      </c>
      <c r="F131" s="15">
        <f>SUM(F12:F15)+SUM(F18:F19)+F22+SUM(F25:F34)+SUM(F38:F49)+SUM(F52:F55)+F58+SUM(F61:F80)+SUM(F83:F99)+SUM(F102:F105)+SUM(F108:F111)+SUM(F116:F118)+SUM(F121:F123)+SUM(F126:F127)</f>
        <v>-1761733.7399999998</v>
      </c>
    </row>
    <row r="132" spans="1:6" ht="15" x14ac:dyDescent="0.2">
      <c r="A132" s="14" t="s">
        <v>0</v>
      </c>
    </row>
    <row r="133" spans="1:6" ht="15" x14ac:dyDescent="0.2">
      <c r="A133" s="14" t="s">
        <v>125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D32F-989D-1D4B-B1E3-A42A673CDA25}">
  <sheetPr>
    <pageSetUpPr fitToPage="1"/>
  </sheetPr>
  <dimension ref="A1:F135"/>
  <sheetViews>
    <sheetView zoomScaleNormal="100" workbookViewId="0">
      <selection activeCell="A11" sqref="A11"/>
    </sheetView>
  </sheetViews>
  <sheetFormatPr baseColWidth="10" defaultColWidth="21.5" defaultRowHeight="11.25" customHeight="1" outlineLevelRow="1" x14ac:dyDescent="0.2"/>
  <cols>
    <col min="1" max="1" width="45.83203125" style="13" customWidth="1" collapsed="1"/>
    <col min="2" max="6" width="10" style="13" customWidth="1" collapsed="1"/>
    <col min="7" max="16384" width="21.5" style="13"/>
  </cols>
  <sheetData>
    <row r="1" spans="1:6" ht="33" customHeight="1" x14ac:dyDescent="0.2">
      <c r="A1" s="14" t="s">
        <v>0</v>
      </c>
      <c r="B1" s="25" t="s">
        <v>0</v>
      </c>
      <c r="C1" s="25"/>
      <c r="D1" s="25"/>
      <c r="E1" s="25"/>
      <c r="F1" s="25"/>
    </row>
    <row r="2" spans="1:6" ht="14.5" customHeight="1" x14ac:dyDescent="0.2">
      <c r="A2" s="24" t="s">
        <v>1</v>
      </c>
      <c r="B2" s="25" t="s">
        <v>2</v>
      </c>
      <c r="C2" s="25"/>
      <c r="D2" s="25"/>
      <c r="E2" s="25"/>
      <c r="F2" s="25"/>
    </row>
    <row r="3" spans="1:6" ht="14.5" customHeight="1" x14ac:dyDescent="0.2">
      <c r="A3" s="24" t="s">
        <v>3</v>
      </c>
      <c r="B3" s="25" t="s">
        <v>4</v>
      </c>
      <c r="C3" s="25"/>
      <c r="D3" s="25"/>
      <c r="E3" s="25"/>
      <c r="F3" s="25"/>
    </row>
    <row r="4" spans="1:6" ht="14.5" customHeight="1" x14ac:dyDescent="0.2">
      <c r="A4" s="24" t="s">
        <v>5</v>
      </c>
      <c r="B4" s="25" t="s">
        <v>12</v>
      </c>
      <c r="C4" s="25"/>
      <c r="D4" s="25"/>
      <c r="E4" s="25"/>
      <c r="F4" s="25"/>
    </row>
    <row r="5" spans="1:6" ht="14.5" customHeight="1" x14ac:dyDescent="0.2">
      <c r="A5" s="24" t="s">
        <v>7</v>
      </c>
      <c r="B5" s="25" t="s">
        <v>8</v>
      </c>
      <c r="C5" s="25"/>
      <c r="D5" s="25"/>
      <c r="E5" s="25"/>
      <c r="F5" s="25"/>
    </row>
    <row r="6" spans="1:6" ht="14.5" customHeight="1" x14ac:dyDescent="0.2">
      <c r="A6" s="24" t="s">
        <v>9</v>
      </c>
      <c r="B6" s="25" t="s">
        <v>10</v>
      </c>
      <c r="C6" s="25"/>
      <c r="D6" s="25"/>
      <c r="E6" s="25"/>
      <c r="F6" s="25"/>
    </row>
    <row r="7" spans="1:6" ht="14.5" customHeight="1" x14ac:dyDescent="0.2">
      <c r="A7" s="24" t="s">
        <v>11</v>
      </c>
      <c r="B7" s="23">
        <v>44601.699233067127</v>
      </c>
      <c r="C7" s="23"/>
      <c r="D7" s="23"/>
      <c r="E7" s="23"/>
      <c r="F7" s="23"/>
    </row>
    <row r="8" spans="1:6" ht="15" x14ac:dyDescent="0.2">
      <c r="A8" s="14" t="s">
        <v>0</v>
      </c>
    </row>
    <row r="9" spans="1:6" ht="34" customHeight="1" x14ac:dyDescent="0.2">
      <c r="A9" s="20" t="s">
        <v>0</v>
      </c>
      <c r="B9" s="22" t="s">
        <v>12</v>
      </c>
      <c r="C9" s="22"/>
      <c r="D9" s="22"/>
      <c r="E9" s="22" t="s">
        <v>161</v>
      </c>
      <c r="F9" s="22"/>
    </row>
    <row r="10" spans="1:6" ht="34" customHeight="1" x14ac:dyDescent="0.2">
      <c r="A10" s="20" t="s">
        <v>0</v>
      </c>
      <c r="B10" s="21" t="s">
        <v>13</v>
      </c>
      <c r="C10" s="21" t="s">
        <v>14</v>
      </c>
      <c r="D10" s="21" t="s">
        <v>15</v>
      </c>
      <c r="E10" s="21" t="s">
        <v>13</v>
      </c>
      <c r="F10" s="21" t="s">
        <v>15</v>
      </c>
    </row>
    <row r="11" spans="1:6" ht="48" customHeight="1" outlineLevel="1" x14ac:dyDescent="0.2">
      <c r="A11" s="14" t="s">
        <v>16</v>
      </c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</row>
    <row r="12" spans="1:6" ht="32" customHeight="1" outlineLevel="1" x14ac:dyDescent="0.2">
      <c r="A12" s="19" t="s">
        <v>17</v>
      </c>
      <c r="B12" s="18">
        <v>155952</v>
      </c>
      <c r="C12" s="18">
        <v>156999.99600000001</v>
      </c>
      <c r="D12" s="18">
        <v>-1047.9960000000001</v>
      </c>
      <c r="E12" s="18">
        <v>305491</v>
      </c>
      <c r="F12" s="18">
        <v>-149539</v>
      </c>
    </row>
    <row r="13" spans="1:6" ht="32" customHeight="1" outlineLevel="1" x14ac:dyDescent="0.2">
      <c r="A13" s="19" t="s">
        <v>18</v>
      </c>
      <c r="B13" s="18">
        <v>98340</v>
      </c>
      <c r="C13" s="18">
        <v>113000.004</v>
      </c>
      <c r="D13" s="18">
        <v>-14660.004000000001</v>
      </c>
      <c r="E13" s="18">
        <v>110560</v>
      </c>
      <c r="F13" s="18">
        <v>-12220</v>
      </c>
    </row>
    <row r="14" spans="1:6" ht="32" customHeight="1" outlineLevel="1" x14ac:dyDescent="0.2">
      <c r="A14" s="19" t="s">
        <v>19</v>
      </c>
      <c r="B14" s="18">
        <v>78380</v>
      </c>
      <c r="C14" s="18">
        <v>69000</v>
      </c>
      <c r="D14" s="18">
        <v>9380</v>
      </c>
      <c r="E14" s="18">
        <v>69007</v>
      </c>
      <c r="F14" s="18">
        <v>9373</v>
      </c>
    </row>
    <row r="15" spans="1:6" ht="32" customHeight="1" outlineLevel="1" x14ac:dyDescent="0.2">
      <c r="A15" s="19" t="s">
        <v>20</v>
      </c>
      <c r="B15" s="18">
        <v>2206434</v>
      </c>
      <c r="C15" s="18">
        <v>2249000.0040000002</v>
      </c>
      <c r="D15" s="18">
        <v>-42566.004000000001</v>
      </c>
      <c r="E15" s="18">
        <v>2187001</v>
      </c>
      <c r="F15" s="18">
        <v>19433</v>
      </c>
    </row>
    <row r="16" spans="1:6" ht="18" customHeight="1" x14ac:dyDescent="0.2">
      <c r="A16" s="17" t="s">
        <v>16</v>
      </c>
      <c r="B16" s="16">
        <f>SUM(B12:B15)</f>
        <v>2539106</v>
      </c>
      <c r="C16" s="16">
        <f>SUM(C12:C15)</f>
        <v>2588000.0040000002</v>
      </c>
      <c r="D16" s="16">
        <f>SUM(D12:D15)</f>
        <v>-48894.004000000001</v>
      </c>
      <c r="E16" s="16">
        <f>SUM(E12:E15)</f>
        <v>2672059</v>
      </c>
      <c r="F16" s="16">
        <f>SUM(F12:F15)</f>
        <v>-132953</v>
      </c>
    </row>
    <row r="17" spans="1:6" ht="48" customHeight="1" outlineLevel="1" x14ac:dyDescent="0.2">
      <c r="A17" s="14" t="s">
        <v>21</v>
      </c>
      <c r="B17" s="20" t="s">
        <v>0</v>
      </c>
      <c r="C17" s="20" t="s">
        <v>0</v>
      </c>
      <c r="D17" s="20" t="s">
        <v>0</v>
      </c>
      <c r="E17" s="20" t="s">
        <v>0</v>
      </c>
      <c r="F17" s="20" t="s">
        <v>0</v>
      </c>
    </row>
    <row r="18" spans="1:6" ht="32" customHeight="1" outlineLevel="1" x14ac:dyDescent="0.2">
      <c r="A18" s="19" t="s">
        <v>22</v>
      </c>
      <c r="B18" s="18">
        <v>-14606</v>
      </c>
      <c r="C18" s="18">
        <v>0</v>
      </c>
      <c r="D18" s="18">
        <v>-14606</v>
      </c>
      <c r="E18" s="18">
        <v>-73984</v>
      </c>
      <c r="F18" s="18">
        <v>59378</v>
      </c>
    </row>
    <row r="19" spans="1:6" ht="32" customHeight="1" outlineLevel="1" x14ac:dyDescent="0.2">
      <c r="A19" s="19" t="s">
        <v>23</v>
      </c>
      <c r="B19" s="18">
        <v>-1290</v>
      </c>
      <c r="C19" s="18">
        <v>-3000</v>
      </c>
      <c r="D19" s="18">
        <v>1710</v>
      </c>
      <c r="E19" s="18">
        <v>-2520</v>
      </c>
      <c r="F19" s="18">
        <v>1230</v>
      </c>
    </row>
    <row r="20" spans="1:6" ht="18" customHeight="1" x14ac:dyDescent="0.2">
      <c r="A20" s="17" t="s">
        <v>21</v>
      </c>
      <c r="B20" s="16">
        <f>SUM(B18:B19)</f>
        <v>-15896</v>
      </c>
      <c r="C20" s="16">
        <f>SUM(C18:C19)</f>
        <v>-3000</v>
      </c>
      <c r="D20" s="16">
        <f>SUM(D18:D19)</f>
        <v>-12896</v>
      </c>
      <c r="E20" s="16">
        <f>SUM(E18:E19)</f>
        <v>-76504</v>
      </c>
      <c r="F20" s="16">
        <f>SUM(F18:F19)</f>
        <v>60608</v>
      </c>
    </row>
    <row r="21" spans="1:6" ht="48" customHeight="1" outlineLevel="1" x14ac:dyDescent="0.2">
      <c r="A21" s="14" t="s">
        <v>24</v>
      </c>
      <c r="B21" s="20" t="s">
        <v>0</v>
      </c>
      <c r="C21" s="20" t="s">
        <v>0</v>
      </c>
      <c r="D21" s="20" t="s">
        <v>0</v>
      </c>
      <c r="E21" s="20" t="s">
        <v>0</v>
      </c>
      <c r="F21" s="20" t="s">
        <v>0</v>
      </c>
    </row>
    <row r="22" spans="1:6" ht="32" customHeight="1" outlineLevel="1" x14ac:dyDescent="0.2">
      <c r="A22" s="19" t="s">
        <v>25</v>
      </c>
      <c r="B22" s="18">
        <v>31173</v>
      </c>
      <c r="C22" s="18">
        <v>0</v>
      </c>
      <c r="D22" s="18">
        <v>31173</v>
      </c>
      <c r="E22" s="18">
        <v>0</v>
      </c>
      <c r="F22" s="18">
        <v>31173</v>
      </c>
    </row>
    <row r="23" spans="1:6" ht="32" customHeight="1" outlineLevel="1" x14ac:dyDescent="0.2">
      <c r="A23" s="19" t="s">
        <v>160</v>
      </c>
      <c r="B23" s="18">
        <v>0</v>
      </c>
      <c r="C23" s="18">
        <v>24000</v>
      </c>
      <c r="D23" s="18">
        <v>-24000</v>
      </c>
      <c r="E23" s="18">
        <v>0</v>
      </c>
      <c r="F23" s="18">
        <v>0</v>
      </c>
    </row>
    <row r="24" spans="1:6" ht="32" customHeight="1" outlineLevel="1" x14ac:dyDescent="0.2">
      <c r="A24" s="19" t="s">
        <v>26</v>
      </c>
      <c r="B24" s="18">
        <v>32264</v>
      </c>
      <c r="C24" s="18">
        <v>0</v>
      </c>
      <c r="D24" s="18">
        <v>32264</v>
      </c>
      <c r="E24" s="18">
        <v>0</v>
      </c>
      <c r="F24" s="18">
        <v>32264</v>
      </c>
    </row>
    <row r="25" spans="1:6" ht="32" customHeight="1" outlineLevel="1" x14ac:dyDescent="0.2">
      <c r="A25" s="19" t="s">
        <v>27</v>
      </c>
      <c r="B25" s="18">
        <v>32169</v>
      </c>
      <c r="C25" s="18">
        <v>66000</v>
      </c>
      <c r="D25" s="18">
        <v>-33831</v>
      </c>
      <c r="E25" s="18">
        <v>0</v>
      </c>
      <c r="F25" s="18">
        <v>32169</v>
      </c>
    </row>
    <row r="26" spans="1:6" ht="32" customHeight="1" outlineLevel="1" x14ac:dyDescent="0.2">
      <c r="A26" s="19" t="s">
        <v>28</v>
      </c>
      <c r="B26" s="18">
        <v>75589</v>
      </c>
      <c r="C26" s="18">
        <v>75000</v>
      </c>
      <c r="D26" s="18">
        <v>589</v>
      </c>
      <c r="E26" s="18">
        <v>88686</v>
      </c>
      <c r="F26" s="18">
        <v>-13097</v>
      </c>
    </row>
    <row r="27" spans="1:6" ht="18" customHeight="1" x14ac:dyDescent="0.2">
      <c r="A27" s="17" t="s">
        <v>24</v>
      </c>
      <c r="B27" s="16">
        <f>SUM(B22:B26)</f>
        <v>171195</v>
      </c>
      <c r="C27" s="16">
        <f>SUM(C22:C26)</f>
        <v>165000</v>
      </c>
      <c r="D27" s="16">
        <f>SUM(D22:D26)</f>
        <v>6195</v>
      </c>
      <c r="E27" s="16">
        <f>SUM(E22:E26)</f>
        <v>88686</v>
      </c>
      <c r="F27" s="16">
        <f>SUM(F22:F26)</f>
        <v>82509</v>
      </c>
    </row>
    <row r="28" spans="1:6" ht="48" customHeight="1" outlineLevel="1" x14ac:dyDescent="0.2">
      <c r="A28" s="14" t="s">
        <v>29</v>
      </c>
      <c r="B28" s="20" t="s">
        <v>0</v>
      </c>
      <c r="C28" s="20" t="s">
        <v>0</v>
      </c>
      <c r="D28" s="20" t="s">
        <v>0</v>
      </c>
      <c r="E28" s="20" t="s">
        <v>0</v>
      </c>
      <c r="F28" s="20" t="s">
        <v>0</v>
      </c>
    </row>
    <row r="29" spans="1:6" ht="32" customHeight="1" outlineLevel="1" x14ac:dyDescent="0.2">
      <c r="A29" s="19" t="s">
        <v>30</v>
      </c>
      <c r="B29" s="18">
        <v>6125</v>
      </c>
      <c r="C29" s="18">
        <v>0</v>
      </c>
      <c r="D29" s="18">
        <v>6125</v>
      </c>
      <c r="E29" s="18">
        <v>1395</v>
      </c>
      <c r="F29" s="18">
        <v>4730</v>
      </c>
    </row>
    <row r="30" spans="1:6" ht="32" customHeight="1" outlineLevel="1" x14ac:dyDescent="0.2">
      <c r="A30" s="19" t="s">
        <v>31</v>
      </c>
      <c r="B30" s="18">
        <v>9424</v>
      </c>
      <c r="C30" s="18">
        <v>0</v>
      </c>
      <c r="D30" s="18">
        <v>9424</v>
      </c>
      <c r="E30" s="18">
        <v>2326</v>
      </c>
      <c r="F30" s="18">
        <v>7098</v>
      </c>
    </row>
    <row r="31" spans="1:6" ht="32" customHeight="1" outlineLevel="1" x14ac:dyDescent="0.2">
      <c r="A31" s="19" t="s">
        <v>159</v>
      </c>
      <c r="B31" s="18">
        <v>0</v>
      </c>
      <c r="C31" s="18">
        <v>999.99599999999998</v>
      </c>
      <c r="D31" s="18">
        <v>-999.99599999999998</v>
      </c>
      <c r="E31" s="18">
        <v>0</v>
      </c>
      <c r="F31" s="18">
        <v>0</v>
      </c>
    </row>
    <row r="32" spans="1:6" ht="32" customHeight="1" outlineLevel="1" x14ac:dyDescent="0.2">
      <c r="A32" s="19" t="s">
        <v>32</v>
      </c>
      <c r="B32" s="18">
        <v>540</v>
      </c>
      <c r="C32" s="18">
        <v>0</v>
      </c>
      <c r="D32" s="18">
        <v>540</v>
      </c>
      <c r="E32" s="18">
        <v>720</v>
      </c>
      <c r="F32" s="18">
        <v>-180</v>
      </c>
    </row>
    <row r="33" spans="1:6" ht="32" customHeight="1" outlineLevel="1" x14ac:dyDescent="0.2">
      <c r="A33" s="19" t="s">
        <v>158</v>
      </c>
      <c r="B33" s="18">
        <v>0</v>
      </c>
      <c r="C33" s="18">
        <v>67000.001999999993</v>
      </c>
      <c r="D33" s="18">
        <v>-67000.001999999993</v>
      </c>
      <c r="E33" s="18">
        <v>0</v>
      </c>
      <c r="F33" s="18">
        <v>0</v>
      </c>
    </row>
    <row r="34" spans="1:6" ht="32" customHeight="1" outlineLevel="1" x14ac:dyDescent="0.2">
      <c r="A34" s="19" t="s">
        <v>33</v>
      </c>
      <c r="B34" s="18">
        <v>-3.6</v>
      </c>
      <c r="C34" s="18">
        <v>0</v>
      </c>
      <c r="D34" s="18">
        <v>-3.6</v>
      </c>
      <c r="E34" s="18">
        <v>5.16</v>
      </c>
      <c r="F34" s="18">
        <v>-8.76</v>
      </c>
    </row>
    <row r="35" spans="1:6" ht="32" customHeight="1" outlineLevel="1" x14ac:dyDescent="0.2">
      <c r="A35" s="19" t="s">
        <v>157</v>
      </c>
      <c r="B35" s="18">
        <v>0</v>
      </c>
      <c r="C35" s="18">
        <v>0</v>
      </c>
      <c r="D35" s="18">
        <v>0</v>
      </c>
      <c r="E35" s="18">
        <v>1</v>
      </c>
      <c r="F35" s="18">
        <v>-1</v>
      </c>
    </row>
    <row r="36" spans="1:6" ht="32" customHeight="1" outlineLevel="1" x14ac:dyDescent="0.2">
      <c r="A36" s="19" t="s">
        <v>156</v>
      </c>
      <c r="B36" s="18">
        <v>0</v>
      </c>
      <c r="C36" s="18">
        <v>0</v>
      </c>
      <c r="D36" s="18">
        <v>0</v>
      </c>
      <c r="E36" s="18">
        <v>6199</v>
      </c>
      <c r="F36" s="18">
        <v>-6199</v>
      </c>
    </row>
    <row r="37" spans="1:6" ht="32" customHeight="1" outlineLevel="1" x14ac:dyDescent="0.2">
      <c r="A37" s="19" t="s">
        <v>34</v>
      </c>
      <c r="B37" s="18">
        <v>2100</v>
      </c>
      <c r="C37" s="18">
        <v>0</v>
      </c>
      <c r="D37" s="18">
        <v>2100</v>
      </c>
      <c r="E37" s="18">
        <v>840</v>
      </c>
      <c r="F37" s="18">
        <v>1260</v>
      </c>
    </row>
    <row r="38" spans="1:6" ht="32" customHeight="1" outlineLevel="1" x14ac:dyDescent="0.2">
      <c r="A38" s="19" t="s">
        <v>35</v>
      </c>
      <c r="B38" s="18">
        <v>57100</v>
      </c>
      <c r="C38" s="18">
        <v>999.99599999999998</v>
      </c>
      <c r="D38" s="18">
        <v>56100.004000000001</v>
      </c>
      <c r="E38" s="18">
        <v>4259</v>
      </c>
      <c r="F38" s="18">
        <v>52841</v>
      </c>
    </row>
    <row r="39" spans="1:6" ht="32" customHeight="1" outlineLevel="1" x14ac:dyDescent="0.2">
      <c r="A39" s="19" t="s">
        <v>36</v>
      </c>
      <c r="B39" s="18">
        <v>59053</v>
      </c>
      <c r="C39" s="18">
        <v>54999.995999999999</v>
      </c>
      <c r="D39" s="18">
        <v>4053.0039999999999</v>
      </c>
      <c r="E39" s="18">
        <v>64868</v>
      </c>
      <c r="F39" s="18">
        <v>-5815</v>
      </c>
    </row>
    <row r="40" spans="1:6" ht="18" customHeight="1" x14ac:dyDescent="0.2">
      <c r="A40" s="17" t="s">
        <v>29</v>
      </c>
      <c r="B40" s="16">
        <f>SUM(B29:B39)</f>
        <v>134338.4</v>
      </c>
      <c r="C40" s="16">
        <f>SUM(C29:C39)</f>
        <v>123999.98999999999</v>
      </c>
      <c r="D40" s="16">
        <f>SUM(D29:D39)</f>
        <v>10338.410000000011</v>
      </c>
      <c r="E40" s="16">
        <f>SUM(E29:E39)</f>
        <v>80613.16</v>
      </c>
      <c r="F40" s="16">
        <f>SUM(F29:F39)</f>
        <v>53725.24</v>
      </c>
    </row>
    <row r="41" spans="1:6" ht="40" customHeight="1" x14ac:dyDescent="0.2">
      <c r="A41" s="14" t="s">
        <v>37</v>
      </c>
      <c r="B41" s="15">
        <f>SUM(B12:B15)+SUM(B18:B19)+SUM(B22:B26)+SUM(B29:B39)</f>
        <v>2828743.4</v>
      </c>
      <c r="C41" s="15">
        <f>SUM(C12:C15)+SUM(C18:C19)+SUM(C22:C26)+SUM(C29:C39)</f>
        <v>2873999.9939999999</v>
      </c>
      <c r="D41" s="15">
        <f>SUM(D12:D15)+SUM(D18:D19)+SUM(D22:D26)+SUM(D29:D39)</f>
        <v>-45256.59399999999</v>
      </c>
      <c r="E41" s="15">
        <f>SUM(E12:E15)+SUM(E18:E19)+SUM(E22:E26)+SUM(E29:E39)</f>
        <v>2764854.16</v>
      </c>
      <c r="F41" s="15">
        <f>SUM(F12:F15)+SUM(F18:F19)+SUM(F22:F26)+SUM(F29:F39)</f>
        <v>63889.24</v>
      </c>
    </row>
    <row r="42" spans="1:6" ht="48" customHeight="1" outlineLevel="1" x14ac:dyDescent="0.2">
      <c r="A42" s="14" t="s">
        <v>38</v>
      </c>
      <c r="B42" s="20" t="s">
        <v>0</v>
      </c>
      <c r="C42" s="20" t="s">
        <v>0</v>
      </c>
      <c r="D42" s="20" t="s">
        <v>0</v>
      </c>
      <c r="E42" s="20" t="s">
        <v>0</v>
      </c>
      <c r="F42" s="20" t="s">
        <v>0</v>
      </c>
    </row>
    <row r="43" spans="1:6" ht="32" customHeight="1" outlineLevel="1" x14ac:dyDescent="0.2">
      <c r="A43" s="19" t="s">
        <v>39</v>
      </c>
      <c r="B43" s="18">
        <v>-59355.94</v>
      </c>
      <c r="C43" s="18">
        <v>0</v>
      </c>
      <c r="D43" s="18">
        <v>-59355.94</v>
      </c>
      <c r="E43" s="18">
        <v>0</v>
      </c>
      <c r="F43" s="18">
        <v>-59355.94</v>
      </c>
    </row>
    <row r="44" spans="1:6" ht="32" customHeight="1" outlineLevel="1" x14ac:dyDescent="0.2">
      <c r="A44" s="19" t="s">
        <v>40</v>
      </c>
      <c r="B44" s="18">
        <v>-1900</v>
      </c>
      <c r="C44" s="18">
        <v>0</v>
      </c>
      <c r="D44" s="18">
        <v>-1900</v>
      </c>
      <c r="E44" s="18">
        <v>0</v>
      </c>
      <c r="F44" s="18">
        <v>-1900</v>
      </c>
    </row>
    <row r="45" spans="1:6" ht="32" customHeight="1" outlineLevel="1" x14ac:dyDescent="0.2">
      <c r="A45" s="19" t="s">
        <v>41</v>
      </c>
      <c r="B45" s="18">
        <v>0</v>
      </c>
      <c r="C45" s="18">
        <v>0</v>
      </c>
      <c r="D45" s="18">
        <v>0</v>
      </c>
      <c r="E45" s="18">
        <v>-8125</v>
      </c>
      <c r="F45" s="18">
        <v>8125</v>
      </c>
    </row>
    <row r="46" spans="1:6" ht="32" customHeight="1" outlineLevel="1" x14ac:dyDescent="0.2">
      <c r="A46" s="19" t="s">
        <v>42</v>
      </c>
      <c r="B46" s="18">
        <v>-12141.58</v>
      </c>
      <c r="C46" s="18">
        <v>0</v>
      </c>
      <c r="D46" s="18">
        <v>-12141.58</v>
      </c>
      <c r="E46" s="18">
        <v>-20519.86</v>
      </c>
      <c r="F46" s="18">
        <v>8378.2800000000007</v>
      </c>
    </row>
    <row r="47" spans="1:6" ht="32" customHeight="1" outlineLevel="1" x14ac:dyDescent="0.2">
      <c r="A47" s="19" t="s">
        <v>43</v>
      </c>
      <c r="B47" s="18">
        <v>-77953.05</v>
      </c>
      <c r="C47" s="18">
        <v>0</v>
      </c>
      <c r="D47" s="18">
        <v>-77953.05</v>
      </c>
      <c r="E47" s="18">
        <v>0</v>
      </c>
      <c r="F47" s="18">
        <v>-77953.05</v>
      </c>
    </row>
    <row r="48" spans="1:6" ht="32" customHeight="1" outlineLevel="1" x14ac:dyDescent="0.2">
      <c r="A48" s="19" t="s">
        <v>44</v>
      </c>
      <c r="B48" s="18">
        <v>-2000</v>
      </c>
      <c r="C48" s="18">
        <v>0</v>
      </c>
      <c r="D48" s="18">
        <v>-2000</v>
      </c>
      <c r="E48" s="18">
        <v>0</v>
      </c>
      <c r="F48" s="18">
        <v>-2000</v>
      </c>
    </row>
    <row r="49" spans="1:6" ht="32" customHeight="1" outlineLevel="1" x14ac:dyDescent="0.2">
      <c r="A49" s="19" t="s">
        <v>155</v>
      </c>
      <c r="B49" s="18">
        <v>0</v>
      </c>
      <c r="C49" s="18">
        <v>0</v>
      </c>
      <c r="D49" s="18">
        <v>0</v>
      </c>
      <c r="E49" s="18">
        <v>-1350</v>
      </c>
      <c r="F49" s="18">
        <v>1350</v>
      </c>
    </row>
    <row r="50" spans="1:6" ht="32" customHeight="1" outlineLevel="1" x14ac:dyDescent="0.2">
      <c r="A50" s="19" t="s">
        <v>46</v>
      </c>
      <c r="B50" s="18">
        <v>-79640.509999999995</v>
      </c>
      <c r="C50" s="18">
        <v>0</v>
      </c>
      <c r="D50" s="18">
        <v>-79640.509999999995</v>
      </c>
      <c r="E50" s="18">
        <v>-27211.85</v>
      </c>
      <c r="F50" s="18">
        <v>-52428.66</v>
      </c>
    </row>
    <row r="51" spans="1:6" ht="32" customHeight="1" outlineLevel="1" x14ac:dyDescent="0.2">
      <c r="A51" s="19" t="s">
        <v>154</v>
      </c>
      <c r="B51" s="18">
        <v>0</v>
      </c>
      <c r="C51" s="18">
        <v>0</v>
      </c>
      <c r="D51" s="18">
        <v>0</v>
      </c>
      <c r="E51" s="18">
        <v>-2065</v>
      </c>
      <c r="F51" s="18">
        <v>2065</v>
      </c>
    </row>
    <row r="52" spans="1:6" ht="32" customHeight="1" outlineLevel="1" x14ac:dyDescent="0.2">
      <c r="A52" s="19" t="s">
        <v>153</v>
      </c>
      <c r="B52" s="18">
        <v>0</v>
      </c>
      <c r="C52" s="18">
        <v>-150000</v>
      </c>
      <c r="D52" s="18">
        <v>150000</v>
      </c>
      <c r="E52" s="18">
        <v>-5721.88</v>
      </c>
      <c r="F52" s="18">
        <v>5721.88</v>
      </c>
    </row>
    <row r="53" spans="1:6" ht="32" customHeight="1" outlineLevel="1" x14ac:dyDescent="0.2">
      <c r="A53" s="19" t="s">
        <v>50</v>
      </c>
      <c r="B53" s="18">
        <v>-3786</v>
      </c>
      <c r="C53" s="18">
        <v>0</v>
      </c>
      <c r="D53" s="18">
        <v>-3786</v>
      </c>
      <c r="E53" s="18">
        <v>-16940.71</v>
      </c>
      <c r="F53" s="18">
        <v>13154.71</v>
      </c>
    </row>
    <row r="54" spans="1:6" ht="18" customHeight="1" x14ac:dyDescent="0.2">
      <c r="A54" s="17" t="s">
        <v>38</v>
      </c>
      <c r="B54" s="16">
        <f>SUM(B43:B53)</f>
        <v>-236777.08000000002</v>
      </c>
      <c r="C54" s="16">
        <f>SUM(C43:C53)</f>
        <v>-150000</v>
      </c>
      <c r="D54" s="16">
        <f>SUM(D43:D53)</f>
        <v>-86777.080000000016</v>
      </c>
      <c r="E54" s="16">
        <f>SUM(E43:E53)</f>
        <v>-81934.299999999988</v>
      </c>
      <c r="F54" s="16">
        <f>SUM(F43:F53)</f>
        <v>-154842.78</v>
      </c>
    </row>
    <row r="55" spans="1:6" ht="48" hidden="1" customHeight="1" outlineLevel="1" x14ac:dyDescent="0.2">
      <c r="A55" s="14" t="s">
        <v>52</v>
      </c>
      <c r="B55" s="20" t="s">
        <v>152</v>
      </c>
      <c r="C55" s="20" t="s">
        <v>151</v>
      </c>
      <c r="D55" s="20" t="s">
        <v>150</v>
      </c>
      <c r="E55" s="20" t="s">
        <v>149</v>
      </c>
      <c r="F55" s="20" t="s">
        <v>148</v>
      </c>
    </row>
    <row r="56" spans="1:6" ht="32" hidden="1" customHeight="1" outlineLevel="1" x14ac:dyDescent="0.2">
      <c r="A56" s="19" t="s">
        <v>54</v>
      </c>
      <c r="B56" s="18">
        <v>-24655</v>
      </c>
      <c r="C56" s="18">
        <v>0</v>
      </c>
      <c r="D56" s="18">
        <v>-24655</v>
      </c>
      <c r="E56" s="18">
        <v>-32504.959999999999</v>
      </c>
      <c r="F56" s="18">
        <v>7849.96</v>
      </c>
    </row>
    <row r="57" spans="1:6" ht="32" hidden="1" customHeight="1" outlineLevel="1" x14ac:dyDescent="0.2">
      <c r="A57" s="19" t="s">
        <v>55</v>
      </c>
      <c r="B57" s="18">
        <v>-5963982.2300000004</v>
      </c>
      <c r="C57" s="18">
        <v>-4070000</v>
      </c>
      <c r="D57" s="18">
        <v>-1893982.23</v>
      </c>
      <c r="E57" s="18">
        <v>-2150313.59</v>
      </c>
      <c r="F57" s="18">
        <v>-3813668.64</v>
      </c>
    </row>
    <row r="58" spans="1:6" ht="18" customHeight="1" collapsed="1" x14ac:dyDescent="0.2">
      <c r="A58" s="17" t="s">
        <v>52</v>
      </c>
      <c r="B58" s="16">
        <f>SUM(B56:B57)</f>
        <v>-5988637.2300000004</v>
      </c>
      <c r="C58" s="16">
        <f>SUM(C56:C57)</f>
        <v>-4070000</v>
      </c>
      <c r="D58" s="16">
        <f>SUM(D56:D57)</f>
        <v>-1918637.23</v>
      </c>
      <c r="E58" s="16">
        <f>SUM(E56:E57)</f>
        <v>-2182818.5499999998</v>
      </c>
      <c r="F58" s="16">
        <f>SUM(F56:F57)</f>
        <v>-3805818.68</v>
      </c>
    </row>
    <row r="59" spans="1:6" ht="48" customHeight="1" outlineLevel="1" x14ac:dyDescent="0.2">
      <c r="A59" s="14" t="s">
        <v>59</v>
      </c>
      <c r="B59" s="20" t="s">
        <v>0</v>
      </c>
      <c r="C59" s="20" t="s">
        <v>0</v>
      </c>
      <c r="D59" s="20" t="s">
        <v>0</v>
      </c>
      <c r="E59" s="20" t="s">
        <v>0</v>
      </c>
      <c r="F59" s="20" t="s">
        <v>0</v>
      </c>
    </row>
    <row r="60" spans="1:6" ht="32" customHeight="1" outlineLevel="1" x14ac:dyDescent="0.2">
      <c r="A60" s="19" t="s">
        <v>60</v>
      </c>
      <c r="B60" s="18">
        <v>-61248</v>
      </c>
      <c r="C60" s="18">
        <v>-60000</v>
      </c>
      <c r="D60" s="18">
        <v>-1248</v>
      </c>
      <c r="E60" s="18">
        <v>-59064</v>
      </c>
      <c r="F60" s="18">
        <v>-2184</v>
      </c>
    </row>
    <row r="61" spans="1:6" ht="18" customHeight="1" x14ac:dyDescent="0.2">
      <c r="A61" s="17" t="s">
        <v>59</v>
      </c>
      <c r="B61" s="16">
        <f>B60</f>
        <v>-61248</v>
      </c>
      <c r="C61" s="16">
        <f>C60</f>
        <v>-60000</v>
      </c>
      <c r="D61" s="16">
        <f>D60</f>
        <v>-1248</v>
      </c>
      <c r="E61" s="16">
        <f>E60</f>
        <v>-59064</v>
      </c>
      <c r="F61" s="16">
        <f>F60</f>
        <v>-2184</v>
      </c>
    </row>
    <row r="62" spans="1:6" ht="48" hidden="1" customHeight="1" outlineLevel="1" x14ac:dyDescent="0.2">
      <c r="A62" s="14" t="s">
        <v>61</v>
      </c>
      <c r="B62" s="20" t="s">
        <v>147</v>
      </c>
      <c r="C62" s="20" t="s">
        <v>146</v>
      </c>
      <c r="D62" s="20" t="s">
        <v>145</v>
      </c>
      <c r="E62" s="20" t="s">
        <v>144</v>
      </c>
      <c r="F62" s="20" t="s">
        <v>143</v>
      </c>
    </row>
    <row r="63" spans="1:6" ht="32" hidden="1" customHeight="1" outlineLevel="1" x14ac:dyDescent="0.2">
      <c r="A63" s="19" t="s">
        <v>142</v>
      </c>
      <c r="B63" s="18">
        <v>0</v>
      </c>
      <c r="C63" s="18">
        <v>-5000.0039999999999</v>
      </c>
      <c r="D63" s="18">
        <v>5000.0039999999999</v>
      </c>
      <c r="E63" s="18">
        <v>0</v>
      </c>
      <c r="F63" s="18">
        <v>0</v>
      </c>
    </row>
    <row r="64" spans="1:6" ht="32" hidden="1" customHeight="1" outlineLevel="1" x14ac:dyDescent="0.2">
      <c r="A64" s="19" t="s">
        <v>62</v>
      </c>
      <c r="B64" s="18">
        <v>-4687.7299999999996</v>
      </c>
      <c r="C64" s="18">
        <v>-24999.995999999999</v>
      </c>
      <c r="D64" s="18">
        <v>20312.266</v>
      </c>
      <c r="E64" s="18">
        <v>-71912.759999999995</v>
      </c>
      <c r="F64" s="18">
        <v>67225.03</v>
      </c>
    </row>
    <row r="65" spans="1:6" ht="32" hidden="1" customHeight="1" outlineLevel="1" x14ac:dyDescent="0.2">
      <c r="A65" s="19" t="s">
        <v>63</v>
      </c>
      <c r="B65" s="18">
        <v>-43123.76</v>
      </c>
      <c r="C65" s="18">
        <v>-54000</v>
      </c>
      <c r="D65" s="18">
        <v>10876.24</v>
      </c>
      <c r="E65" s="18">
        <v>-47618.06</v>
      </c>
      <c r="F65" s="18">
        <v>4494.3</v>
      </c>
    </row>
    <row r="66" spans="1:6" ht="32" hidden="1" customHeight="1" outlineLevel="1" x14ac:dyDescent="0.2">
      <c r="A66" s="19" t="s">
        <v>64</v>
      </c>
      <c r="B66" s="18">
        <v>-43425</v>
      </c>
      <c r="C66" s="18">
        <v>-48999.995999999999</v>
      </c>
      <c r="D66" s="18">
        <v>5574.9960000000001</v>
      </c>
      <c r="E66" s="18">
        <v>-42197.5</v>
      </c>
      <c r="F66" s="18">
        <v>-1227.5</v>
      </c>
    </row>
    <row r="67" spans="1:6" ht="32" hidden="1" customHeight="1" outlineLevel="1" x14ac:dyDescent="0.2">
      <c r="A67" s="19" t="s">
        <v>65</v>
      </c>
      <c r="B67" s="18">
        <v>-18170</v>
      </c>
      <c r="C67" s="18">
        <v>-2000.0039999999999</v>
      </c>
      <c r="D67" s="18">
        <v>-16169.995999999999</v>
      </c>
      <c r="E67" s="18">
        <v>-1295</v>
      </c>
      <c r="F67" s="18">
        <v>-16875</v>
      </c>
    </row>
    <row r="68" spans="1:6" ht="32" hidden="1" customHeight="1" outlineLevel="1" x14ac:dyDescent="0.2">
      <c r="A68" s="19" t="s">
        <v>66</v>
      </c>
      <c r="B68" s="18">
        <v>-4735.9399999999996</v>
      </c>
      <c r="C68" s="18">
        <v>-5000.0039999999999</v>
      </c>
      <c r="D68" s="18">
        <v>264.06400000000002</v>
      </c>
      <c r="E68" s="18">
        <v>-4609.0600000000004</v>
      </c>
      <c r="F68" s="18">
        <v>-126.88</v>
      </c>
    </row>
    <row r="69" spans="1:6" ht="32" hidden="1" customHeight="1" outlineLevel="1" x14ac:dyDescent="0.2">
      <c r="A69" s="19" t="s">
        <v>67</v>
      </c>
      <c r="B69" s="18">
        <v>-12860.93</v>
      </c>
      <c r="C69" s="18">
        <v>-51000</v>
      </c>
      <c r="D69" s="18">
        <v>38139.07</v>
      </c>
      <c r="E69" s="18">
        <v>-11882</v>
      </c>
      <c r="F69" s="18">
        <v>-978.93</v>
      </c>
    </row>
    <row r="70" spans="1:6" ht="32" hidden="1" customHeight="1" outlineLevel="1" x14ac:dyDescent="0.2">
      <c r="A70" s="19" t="s">
        <v>68</v>
      </c>
      <c r="B70" s="18">
        <v>-181202.31</v>
      </c>
      <c r="C70" s="18">
        <v>-189000</v>
      </c>
      <c r="D70" s="18">
        <v>7797.69</v>
      </c>
      <c r="E70" s="18">
        <v>-88176.09</v>
      </c>
      <c r="F70" s="18">
        <v>-93026.22</v>
      </c>
    </row>
    <row r="71" spans="1:6" ht="32" hidden="1" customHeight="1" outlineLevel="1" x14ac:dyDescent="0.2">
      <c r="A71" s="19" t="s">
        <v>141</v>
      </c>
      <c r="B71" s="18">
        <v>0</v>
      </c>
      <c r="C71" s="18">
        <v>0</v>
      </c>
      <c r="D71" s="18">
        <v>0</v>
      </c>
      <c r="E71" s="18">
        <v>-1640</v>
      </c>
      <c r="F71" s="18">
        <v>1640</v>
      </c>
    </row>
    <row r="72" spans="1:6" ht="32" hidden="1" customHeight="1" outlineLevel="1" x14ac:dyDescent="0.2">
      <c r="A72" s="19" t="s">
        <v>69</v>
      </c>
      <c r="B72" s="18">
        <v>-328277.23</v>
      </c>
      <c r="C72" s="18">
        <v>-369000</v>
      </c>
      <c r="D72" s="18">
        <v>40722.769999999997</v>
      </c>
      <c r="E72" s="18">
        <v>-346629.19</v>
      </c>
      <c r="F72" s="18">
        <v>18351.96</v>
      </c>
    </row>
    <row r="73" spans="1:6" ht="32" hidden="1" customHeight="1" outlineLevel="1" x14ac:dyDescent="0.2">
      <c r="A73" s="19" t="s">
        <v>70</v>
      </c>
      <c r="B73" s="18">
        <v>-56084.84</v>
      </c>
      <c r="C73" s="18">
        <v>-96000</v>
      </c>
      <c r="D73" s="18">
        <v>39915.160000000003</v>
      </c>
      <c r="E73" s="18">
        <v>-94157.71</v>
      </c>
      <c r="F73" s="18">
        <v>38072.870000000003</v>
      </c>
    </row>
    <row r="74" spans="1:6" ht="32" hidden="1" customHeight="1" outlineLevel="1" x14ac:dyDescent="0.2">
      <c r="A74" s="19" t="s">
        <v>71</v>
      </c>
      <c r="B74" s="18">
        <v>-51781</v>
      </c>
      <c r="C74" s="18">
        <v>-54999.995999999999</v>
      </c>
      <c r="D74" s="18">
        <v>3218.9960000000001</v>
      </c>
      <c r="E74" s="18">
        <v>-55520.56</v>
      </c>
      <c r="F74" s="18">
        <v>3739.56</v>
      </c>
    </row>
    <row r="75" spans="1:6" ht="32" hidden="1" customHeight="1" outlineLevel="1" x14ac:dyDescent="0.2">
      <c r="A75" s="19" t="s">
        <v>72</v>
      </c>
      <c r="B75" s="18">
        <v>-45392</v>
      </c>
      <c r="C75" s="18">
        <v>-54000</v>
      </c>
      <c r="D75" s="18">
        <v>8608</v>
      </c>
      <c r="E75" s="18">
        <v>-44495</v>
      </c>
      <c r="F75" s="18">
        <v>-897</v>
      </c>
    </row>
    <row r="76" spans="1:6" ht="32" hidden="1" customHeight="1" outlineLevel="1" x14ac:dyDescent="0.2">
      <c r="A76" s="19" t="s">
        <v>73</v>
      </c>
      <c r="B76" s="18">
        <v>-5000</v>
      </c>
      <c r="C76" s="18">
        <v>-5000.0039999999999</v>
      </c>
      <c r="D76" s="18">
        <v>4.0000000000000001E-3</v>
      </c>
      <c r="E76" s="18">
        <v>-5000</v>
      </c>
      <c r="F76" s="18">
        <v>0</v>
      </c>
    </row>
    <row r="77" spans="1:6" ht="32" hidden="1" customHeight="1" outlineLevel="1" x14ac:dyDescent="0.2">
      <c r="A77" s="19" t="s">
        <v>74</v>
      </c>
      <c r="B77" s="18">
        <v>-106991.97</v>
      </c>
      <c r="C77" s="18">
        <v>-86000.005000000005</v>
      </c>
      <c r="D77" s="18">
        <v>-20991.965</v>
      </c>
      <c r="E77" s="18">
        <v>-81287.06</v>
      </c>
      <c r="F77" s="18">
        <v>-25704.91</v>
      </c>
    </row>
    <row r="78" spans="1:6" ht="32" hidden="1" customHeight="1" outlineLevel="1" x14ac:dyDescent="0.2">
      <c r="A78" s="19" t="s">
        <v>76</v>
      </c>
      <c r="B78" s="18">
        <v>-5880</v>
      </c>
      <c r="C78" s="18">
        <v>0</v>
      </c>
      <c r="D78" s="18">
        <v>-5880</v>
      </c>
      <c r="E78" s="18">
        <v>-10625</v>
      </c>
      <c r="F78" s="18">
        <v>4745</v>
      </c>
    </row>
    <row r="79" spans="1:6" ht="32" hidden="1" customHeight="1" outlineLevel="1" x14ac:dyDescent="0.2">
      <c r="A79" s="19" t="s">
        <v>77</v>
      </c>
      <c r="B79" s="18">
        <v>-1412.45</v>
      </c>
      <c r="C79" s="18">
        <v>-3000</v>
      </c>
      <c r="D79" s="18">
        <v>1587.55</v>
      </c>
      <c r="E79" s="18">
        <v>-5629.9</v>
      </c>
      <c r="F79" s="18">
        <v>4217.45</v>
      </c>
    </row>
    <row r="80" spans="1:6" ht="32" hidden="1" customHeight="1" outlineLevel="1" x14ac:dyDescent="0.2">
      <c r="A80" s="19" t="s">
        <v>78</v>
      </c>
      <c r="B80" s="18">
        <v>-6255.96</v>
      </c>
      <c r="C80" s="18">
        <v>-5000.0039999999999</v>
      </c>
      <c r="D80" s="18">
        <v>-1255.9559999999999</v>
      </c>
      <c r="E80" s="18">
        <v>-3614.6</v>
      </c>
      <c r="F80" s="18">
        <v>-2641.36</v>
      </c>
    </row>
    <row r="81" spans="1:6" ht="32" hidden="1" customHeight="1" outlineLevel="1" x14ac:dyDescent="0.2">
      <c r="A81" s="19" t="s">
        <v>79</v>
      </c>
      <c r="B81" s="18">
        <v>-119531.56</v>
      </c>
      <c r="C81" s="18">
        <v>-105000</v>
      </c>
      <c r="D81" s="18">
        <v>-14531.56</v>
      </c>
      <c r="E81" s="18">
        <v>-129533.14</v>
      </c>
      <c r="F81" s="18">
        <v>10001.58</v>
      </c>
    </row>
    <row r="82" spans="1:6" ht="32" hidden="1" customHeight="1" outlineLevel="1" x14ac:dyDescent="0.2">
      <c r="A82" s="19" t="s">
        <v>80</v>
      </c>
      <c r="B82" s="18">
        <v>-12222.95</v>
      </c>
      <c r="C82" s="18">
        <v>-9999.9959999999992</v>
      </c>
      <c r="D82" s="18">
        <v>-2222.9540000000002</v>
      </c>
      <c r="E82" s="18">
        <v>-8689.75</v>
      </c>
      <c r="F82" s="18">
        <v>-3533.2</v>
      </c>
    </row>
    <row r="83" spans="1:6" ht="18" customHeight="1" collapsed="1" x14ac:dyDescent="0.2">
      <c r="A83" s="17" t="s">
        <v>61</v>
      </c>
      <c r="B83" s="16">
        <f>SUM(B63:B82)</f>
        <v>-1047035.6299999999</v>
      </c>
      <c r="C83" s="16">
        <f>SUM(C63:C82)</f>
        <v>-1168000.0090000001</v>
      </c>
      <c r="D83" s="16">
        <f>SUM(D63:D82)</f>
        <v>120964.37899999999</v>
      </c>
      <c r="E83" s="16">
        <f>SUM(E63:E82)</f>
        <v>-1054512.3799999999</v>
      </c>
      <c r="F83" s="16">
        <f>SUM(F63:F82)</f>
        <v>7476.7500000000064</v>
      </c>
    </row>
    <row r="84" spans="1:6" ht="48" hidden="1" customHeight="1" outlineLevel="1" x14ac:dyDescent="0.2">
      <c r="A84" s="14" t="s">
        <v>81</v>
      </c>
      <c r="B84" s="20" t="s">
        <v>140</v>
      </c>
      <c r="C84" s="20" t="s">
        <v>139</v>
      </c>
      <c r="D84" s="20" t="s">
        <v>138</v>
      </c>
      <c r="E84" s="20" t="s">
        <v>137</v>
      </c>
      <c r="F84" s="20" t="s">
        <v>136</v>
      </c>
    </row>
    <row r="85" spans="1:6" ht="32" hidden="1" customHeight="1" outlineLevel="1" x14ac:dyDescent="0.2">
      <c r="A85" s="19" t="s">
        <v>135</v>
      </c>
      <c r="B85" s="18">
        <v>0</v>
      </c>
      <c r="C85" s="18">
        <v>-2000.0039999999999</v>
      </c>
      <c r="D85" s="18">
        <v>2000.0039999999999</v>
      </c>
      <c r="E85" s="18">
        <v>0</v>
      </c>
      <c r="F85" s="18">
        <v>0</v>
      </c>
    </row>
    <row r="86" spans="1:6" ht="32" hidden="1" customHeight="1" outlineLevel="1" x14ac:dyDescent="0.2">
      <c r="A86" s="19" t="s">
        <v>134</v>
      </c>
      <c r="B86" s="18">
        <v>0</v>
      </c>
      <c r="C86" s="18">
        <v>0</v>
      </c>
      <c r="D86" s="18">
        <v>0</v>
      </c>
      <c r="E86" s="18">
        <v>-667.3</v>
      </c>
      <c r="F86" s="18">
        <v>667.3</v>
      </c>
    </row>
    <row r="87" spans="1:6" ht="32" hidden="1" customHeight="1" outlineLevel="1" x14ac:dyDescent="0.2">
      <c r="A87" s="19" t="s">
        <v>133</v>
      </c>
      <c r="B87" s="18">
        <v>0</v>
      </c>
      <c r="C87" s="18">
        <v>0</v>
      </c>
      <c r="D87" s="18">
        <v>0</v>
      </c>
      <c r="E87" s="18">
        <v>-100</v>
      </c>
      <c r="F87" s="18">
        <v>100</v>
      </c>
    </row>
    <row r="88" spans="1:6" ht="32" hidden="1" customHeight="1" outlineLevel="1" x14ac:dyDescent="0.2">
      <c r="A88" s="19" t="s">
        <v>82</v>
      </c>
      <c r="B88" s="18">
        <v>-2325</v>
      </c>
      <c r="C88" s="18">
        <v>0</v>
      </c>
      <c r="D88" s="18">
        <v>-2325</v>
      </c>
      <c r="E88" s="18">
        <v>-2025</v>
      </c>
      <c r="F88" s="18">
        <v>-300</v>
      </c>
    </row>
    <row r="89" spans="1:6" ht="32" hidden="1" customHeight="1" outlineLevel="1" x14ac:dyDescent="0.2">
      <c r="A89" s="19" t="s">
        <v>83</v>
      </c>
      <c r="B89" s="18">
        <v>-5676</v>
      </c>
      <c r="C89" s="18">
        <v>0</v>
      </c>
      <c r="D89" s="18">
        <v>-5676</v>
      </c>
      <c r="E89" s="18">
        <v>-2790</v>
      </c>
      <c r="F89" s="18">
        <v>-2886</v>
      </c>
    </row>
    <row r="90" spans="1:6" ht="32" hidden="1" customHeight="1" outlineLevel="1" x14ac:dyDescent="0.2">
      <c r="A90" s="19" t="s">
        <v>84</v>
      </c>
      <c r="B90" s="18">
        <v>-8261</v>
      </c>
      <c r="C90" s="18">
        <v>0</v>
      </c>
      <c r="D90" s="18">
        <v>-8261</v>
      </c>
      <c r="E90" s="18">
        <v>-3489</v>
      </c>
      <c r="F90" s="18">
        <v>-4772</v>
      </c>
    </row>
    <row r="91" spans="1:6" ht="32" hidden="1" customHeight="1" outlineLevel="1" x14ac:dyDescent="0.2">
      <c r="A91" s="19" t="s">
        <v>85</v>
      </c>
      <c r="B91" s="18">
        <v>-2100</v>
      </c>
      <c r="C91" s="18">
        <v>0</v>
      </c>
      <c r="D91" s="18">
        <v>-2100</v>
      </c>
      <c r="E91" s="18">
        <v>-3300</v>
      </c>
      <c r="F91" s="18">
        <v>1200</v>
      </c>
    </row>
    <row r="92" spans="1:6" ht="32" hidden="1" customHeight="1" outlineLevel="1" x14ac:dyDescent="0.2">
      <c r="A92" s="19" t="s">
        <v>86</v>
      </c>
      <c r="B92" s="18">
        <v>-2832.3</v>
      </c>
      <c r="C92" s="18">
        <v>-2000.0039999999999</v>
      </c>
      <c r="D92" s="18">
        <v>-832.29600000000005</v>
      </c>
      <c r="E92" s="18">
        <v>-741.6</v>
      </c>
      <c r="F92" s="18">
        <v>-2090.6999999999998</v>
      </c>
    </row>
    <row r="93" spans="1:6" ht="32" hidden="1" customHeight="1" outlineLevel="1" x14ac:dyDescent="0.2">
      <c r="A93" s="19" t="s">
        <v>87</v>
      </c>
      <c r="B93" s="18">
        <v>-4062.5</v>
      </c>
      <c r="C93" s="18">
        <v>-3000</v>
      </c>
      <c r="D93" s="18">
        <v>-1062.5</v>
      </c>
      <c r="E93" s="18">
        <v>-3375</v>
      </c>
      <c r="F93" s="18">
        <v>-687.5</v>
      </c>
    </row>
    <row r="94" spans="1:6" ht="32" hidden="1" customHeight="1" outlineLevel="1" x14ac:dyDescent="0.2">
      <c r="A94" s="19" t="s">
        <v>88</v>
      </c>
      <c r="B94" s="18">
        <v>-1117.3499999999999</v>
      </c>
      <c r="C94" s="18">
        <v>-2000.0039999999999</v>
      </c>
      <c r="D94" s="18">
        <v>882.654</v>
      </c>
      <c r="E94" s="18">
        <v>-1538.16</v>
      </c>
      <c r="F94" s="18">
        <v>420.81</v>
      </c>
    </row>
    <row r="95" spans="1:6" ht="32" hidden="1" customHeight="1" outlineLevel="1" x14ac:dyDescent="0.2">
      <c r="A95" s="19" t="s">
        <v>89</v>
      </c>
      <c r="B95" s="18">
        <v>-447</v>
      </c>
      <c r="C95" s="18">
        <v>-500.00400000000002</v>
      </c>
      <c r="D95" s="18">
        <v>53.003999999999998</v>
      </c>
      <c r="E95" s="18">
        <v>-1075</v>
      </c>
      <c r="F95" s="18">
        <v>628</v>
      </c>
    </row>
    <row r="96" spans="1:6" ht="32" hidden="1" customHeight="1" outlineLevel="1" x14ac:dyDescent="0.2">
      <c r="A96" s="19" t="s">
        <v>90</v>
      </c>
      <c r="B96" s="18">
        <v>-24118</v>
      </c>
      <c r="C96" s="18">
        <v>0</v>
      </c>
      <c r="D96" s="18">
        <v>-24118</v>
      </c>
      <c r="E96" s="18">
        <v>0</v>
      </c>
      <c r="F96" s="18">
        <v>-24118</v>
      </c>
    </row>
    <row r="97" spans="1:6" ht="32" hidden="1" customHeight="1" outlineLevel="1" x14ac:dyDescent="0.2">
      <c r="A97" s="19" t="s">
        <v>92</v>
      </c>
      <c r="B97" s="18">
        <v>-16000</v>
      </c>
      <c r="C97" s="18">
        <v>-15000</v>
      </c>
      <c r="D97" s="18">
        <v>-1000</v>
      </c>
      <c r="E97" s="18">
        <v>-15000</v>
      </c>
      <c r="F97" s="18">
        <v>-1000</v>
      </c>
    </row>
    <row r="98" spans="1:6" ht="32" hidden="1" customHeight="1" outlineLevel="1" x14ac:dyDescent="0.2">
      <c r="A98" s="19" t="s">
        <v>93</v>
      </c>
      <c r="B98" s="18">
        <v>-42516.88</v>
      </c>
      <c r="C98" s="18">
        <v>0</v>
      </c>
      <c r="D98" s="18">
        <v>-42516.88</v>
      </c>
      <c r="E98" s="18">
        <v>0</v>
      </c>
      <c r="F98" s="18">
        <v>-42516.88</v>
      </c>
    </row>
    <row r="99" spans="1:6" ht="32" hidden="1" customHeight="1" outlineLevel="1" x14ac:dyDescent="0.2">
      <c r="A99" s="19" t="s">
        <v>94</v>
      </c>
      <c r="B99" s="18">
        <v>-3133.21</v>
      </c>
      <c r="C99" s="18">
        <v>-3000</v>
      </c>
      <c r="D99" s="18">
        <v>-133.21</v>
      </c>
      <c r="E99" s="18">
        <v>-3099</v>
      </c>
      <c r="F99" s="18">
        <v>-34.21</v>
      </c>
    </row>
    <row r="100" spans="1:6" ht="32" hidden="1" customHeight="1" outlineLevel="1" x14ac:dyDescent="0.2">
      <c r="A100" s="19" t="s">
        <v>95</v>
      </c>
      <c r="B100" s="18">
        <v>-1441</v>
      </c>
      <c r="C100" s="18">
        <v>-500.00400000000002</v>
      </c>
      <c r="D100" s="18">
        <v>-940.99599999999998</v>
      </c>
      <c r="E100" s="18">
        <v>-3135</v>
      </c>
      <c r="F100" s="18">
        <v>1694</v>
      </c>
    </row>
    <row r="101" spans="1:6" ht="32" hidden="1" customHeight="1" outlineLevel="1" x14ac:dyDescent="0.2">
      <c r="A101" s="19" t="s">
        <v>96</v>
      </c>
      <c r="B101" s="18">
        <v>-5708</v>
      </c>
      <c r="C101" s="18">
        <v>-5000.0039999999999</v>
      </c>
      <c r="D101" s="18">
        <v>-707.99599999999998</v>
      </c>
      <c r="E101" s="18">
        <v>-5742</v>
      </c>
      <c r="F101" s="18">
        <v>34</v>
      </c>
    </row>
    <row r="102" spans="1:6" ht="32" hidden="1" customHeight="1" outlineLevel="1" x14ac:dyDescent="0.2">
      <c r="A102" s="19" t="s">
        <v>97</v>
      </c>
      <c r="B102" s="18">
        <v>11762</v>
      </c>
      <c r="C102" s="18">
        <v>0</v>
      </c>
      <c r="D102" s="18">
        <v>11762</v>
      </c>
      <c r="E102" s="18">
        <v>520</v>
      </c>
      <c r="F102" s="18">
        <v>11242</v>
      </c>
    </row>
    <row r="103" spans="1:6" ht="32" hidden="1" customHeight="1" outlineLevel="1" x14ac:dyDescent="0.2">
      <c r="A103" s="19" t="s">
        <v>98</v>
      </c>
      <c r="B103" s="18">
        <v>-11762</v>
      </c>
      <c r="C103" s="18">
        <v>0</v>
      </c>
      <c r="D103" s="18">
        <v>-11762</v>
      </c>
      <c r="E103" s="18">
        <v>-520</v>
      </c>
      <c r="F103" s="18">
        <v>-11242</v>
      </c>
    </row>
    <row r="104" spans="1:6" ht="18" customHeight="1" collapsed="1" x14ac:dyDescent="0.2">
      <c r="A104" s="17" t="s">
        <v>81</v>
      </c>
      <c r="B104" s="16">
        <f>SUM(B85:B103)</f>
        <v>-119738.24000000001</v>
      </c>
      <c r="C104" s="16">
        <f>SUM(C85:C103)</f>
        <v>-33000.023999999998</v>
      </c>
      <c r="D104" s="16">
        <f>SUM(D85:D103)</f>
        <v>-86738.216</v>
      </c>
      <c r="E104" s="16">
        <f>SUM(E85:E103)</f>
        <v>-46077.06</v>
      </c>
      <c r="F104" s="16">
        <f>SUM(F85:F103)</f>
        <v>-73661.180000000008</v>
      </c>
    </row>
    <row r="105" spans="1:6" ht="48" hidden="1" customHeight="1" outlineLevel="1" x14ac:dyDescent="0.2">
      <c r="A105" s="14" t="s">
        <v>99</v>
      </c>
      <c r="B105" s="20" t="s">
        <v>132</v>
      </c>
      <c r="C105" s="20" t="s">
        <v>131</v>
      </c>
      <c r="D105" s="20" t="s">
        <v>130</v>
      </c>
      <c r="E105" s="20" t="s">
        <v>129</v>
      </c>
      <c r="F105" s="20" t="s">
        <v>128</v>
      </c>
    </row>
    <row r="106" spans="1:6" ht="32" hidden="1" customHeight="1" outlineLevel="1" x14ac:dyDescent="0.2">
      <c r="A106" s="19" t="s">
        <v>102</v>
      </c>
      <c r="B106" s="18">
        <v>-118250</v>
      </c>
      <c r="C106" s="18">
        <v>-117999.996</v>
      </c>
      <c r="D106" s="18">
        <v>-250.00399999999999</v>
      </c>
      <c r="E106" s="18">
        <v>-116250.04</v>
      </c>
      <c r="F106" s="18">
        <v>-1999.96</v>
      </c>
    </row>
    <row r="107" spans="1:6" ht="32" hidden="1" customHeight="1" outlineLevel="1" x14ac:dyDescent="0.2">
      <c r="A107" s="19" t="s">
        <v>103</v>
      </c>
      <c r="B107" s="18">
        <v>-458.8</v>
      </c>
      <c r="C107" s="18">
        <v>0</v>
      </c>
      <c r="D107" s="18">
        <v>-458.8</v>
      </c>
      <c r="E107" s="18">
        <v>-1092.55</v>
      </c>
      <c r="F107" s="18">
        <v>633.75</v>
      </c>
    </row>
    <row r="108" spans="1:6" ht="32" hidden="1" customHeight="1" outlineLevel="1" x14ac:dyDescent="0.2">
      <c r="A108" s="19" t="s">
        <v>104</v>
      </c>
      <c r="B108" s="18">
        <v>-62</v>
      </c>
      <c r="C108" s="18">
        <v>0</v>
      </c>
      <c r="D108" s="18">
        <v>-62</v>
      </c>
      <c r="E108" s="18">
        <v>-199.45</v>
      </c>
      <c r="F108" s="18">
        <v>137.44999999999999</v>
      </c>
    </row>
    <row r="109" spans="1:6" ht="32" hidden="1" customHeight="1" outlineLevel="1" x14ac:dyDescent="0.2">
      <c r="A109" s="19" t="s">
        <v>106</v>
      </c>
      <c r="B109" s="18">
        <v>-35000</v>
      </c>
      <c r="C109" s="18">
        <v>-27999.995999999999</v>
      </c>
      <c r="D109" s="18">
        <v>-7000.0039999999999</v>
      </c>
      <c r="E109" s="18">
        <v>-20850.32</v>
      </c>
      <c r="F109" s="18">
        <v>-14149.68</v>
      </c>
    </row>
    <row r="110" spans="1:6" ht="32" hidden="1" customHeight="1" outlineLevel="1" x14ac:dyDescent="0.2">
      <c r="A110" s="19" t="s">
        <v>107</v>
      </c>
      <c r="B110" s="18">
        <v>-519</v>
      </c>
      <c r="C110" s="18">
        <v>0</v>
      </c>
      <c r="D110" s="18">
        <v>-519</v>
      </c>
      <c r="E110" s="18">
        <v>0</v>
      </c>
      <c r="F110" s="18">
        <v>-519</v>
      </c>
    </row>
    <row r="111" spans="1:6" ht="18" customHeight="1" collapsed="1" x14ac:dyDescent="0.2">
      <c r="A111" s="17" t="s">
        <v>99</v>
      </c>
      <c r="B111" s="16">
        <f>SUM(B106:B110)</f>
        <v>-154289.79999999999</v>
      </c>
      <c r="C111" s="16">
        <f>SUM(C106:C110)</f>
        <v>-145999.992</v>
      </c>
      <c r="D111" s="16">
        <f>SUM(D106:D110)</f>
        <v>-8289.8080000000009</v>
      </c>
      <c r="E111" s="16">
        <f>SUM(E106:E110)</f>
        <v>-138392.35999999999</v>
      </c>
      <c r="F111" s="16">
        <f>SUM(F106:F110)</f>
        <v>-15897.44</v>
      </c>
    </row>
    <row r="112" spans="1:6" ht="48" customHeight="1" outlineLevel="1" x14ac:dyDescent="0.2">
      <c r="A112" s="14" t="s">
        <v>108</v>
      </c>
      <c r="B112" s="20" t="s">
        <v>0</v>
      </c>
      <c r="C112" s="20" t="s">
        <v>0</v>
      </c>
      <c r="D112" s="20" t="s">
        <v>0</v>
      </c>
      <c r="E112" s="20" t="s">
        <v>0</v>
      </c>
      <c r="F112" s="20" t="s">
        <v>0</v>
      </c>
    </row>
    <row r="113" spans="1:6" ht="32" customHeight="1" outlineLevel="1" x14ac:dyDescent="0.2">
      <c r="A113" s="19" t="s">
        <v>109</v>
      </c>
      <c r="B113" s="18">
        <v>-222847.05</v>
      </c>
      <c r="C113" s="18">
        <v>-222910.8</v>
      </c>
      <c r="D113" s="18">
        <v>63.75</v>
      </c>
      <c r="E113" s="18">
        <v>-222847.05</v>
      </c>
      <c r="F113" s="18">
        <v>0</v>
      </c>
    </row>
    <row r="114" spans="1:6" ht="32" customHeight="1" outlineLevel="1" x14ac:dyDescent="0.2">
      <c r="A114" s="19" t="s">
        <v>110</v>
      </c>
      <c r="B114" s="18">
        <v>-281776.52</v>
      </c>
      <c r="C114" s="18">
        <v>-280122</v>
      </c>
      <c r="D114" s="18">
        <v>-1654.52</v>
      </c>
      <c r="E114" s="18">
        <v>-272158.52</v>
      </c>
      <c r="F114" s="18">
        <v>-9618</v>
      </c>
    </row>
    <row r="115" spans="1:6" ht="32" customHeight="1" outlineLevel="1" x14ac:dyDescent="0.2">
      <c r="A115" s="19" t="s">
        <v>127</v>
      </c>
      <c r="B115" s="18">
        <v>0</v>
      </c>
      <c r="C115" s="18">
        <v>-2499.9960000000001</v>
      </c>
      <c r="D115" s="18">
        <v>2499.9960000000001</v>
      </c>
      <c r="E115" s="18">
        <v>0</v>
      </c>
      <c r="F115" s="18">
        <v>0</v>
      </c>
    </row>
    <row r="116" spans="1:6" ht="32" customHeight="1" outlineLevel="1" x14ac:dyDescent="0.2">
      <c r="A116" s="19" t="s">
        <v>111</v>
      </c>
      <c r="B116" s="18">
        <v>-13029.19</v>
      </c>
      <c r="C116" s="18">
        <v>-3363.36</v>
      </c>
      <c r="D116" s="18">
        <v>-9665.83</v>
      </c>
      <c r="E116" s="18">
        <v>-13029.1</v>
      </c>
      <c r="F116" s="18">
        <v>-0.09</v>
      </c>
    </row>
    <row r="117" spans="1:6" ht="18" customHeight="1" x14ac:dyDescent="0.2">
      <c r="A117" s="17" t="s">
        <v>108</v>
      </c>
      <c r="B117" s="16">
        <f>SUM(B113:B116)</f>
        <v>-517652.76</v>
      </c>
      <c r="C117" s="16">
        <f>SUM(C113:C116)</f>
        <v>-508896.15599999996</v>
      </c>
      <c r="D117" s="16">
        <f>SUM(D113:D116)</f>
        <v>-8756.6039999999994</v>
      </c>
      <c r="E117" s="16">
        <f>SUM(E113:E116)</f>
        <v>-508034.67</v>
      </c>
      <c r="F117" s="16">
        <f>SUM(F113:F116)</f>
        <v>-9618.09</v>
      </c>
    </row>
    <row r="118" spans="1:6" ht="40" customHeight="1" x14ac:dyDescent="0.2">
      <c r="A118" s="14" t="s">
        <v>112</v>
      </c>
      <c r="B118" s="15">
        <f>SUM(B43:B53)+SUM(B56:B57)+B60+SUM(B63:B82)+SUM(B85:B103)+SUM(B106:B110)+SUM(B113:B116)</f>
        <v>-8125378.7400000002</v>
      </c>
      <c r="C118" s="15">
        <f>SUM(C43:C53)+SUM(C56:C57)+C60+SUM(C63:C82)+SUM(C85:C103)+SUM(C106:C110)+SUM(C113:C116)</f>
        <v>-6135896.1809999999</v>
      </c>
      <c r="D118" s="15">
        <f>SUM(D43:D53)+SUM(D56:D57)+D60+SUM(D63:D82)+SUM(D85:D103)+SUM(D106:D110)+SUM(D113:D116)</f>
        <v>-1989482.5590000001</v>
      </c>
      <c r="E118" s="15">
        <f>SUM(E43:E53)+SUM(E56:E57)+E60+SUM(E63:E82)+SUM(E85:E103)+SUM(E106:E110)+SUM(E113:E116)</f>
        <v>-4070833.3199999994</v>
      </c>
      <c r="F118" s="15">
        <f>SUM(F43:F53)+SUM(F56:F57)+F60+SUM(F63:F82)+SUM(F85:F103)+SUM(F106:F110)+SUM(F113:F116)</f>
        <v>-4054545.42</v>
      </c>
    </row>
    <row r="119" spans="1:6" ht="40" customHeight="1" x14ac:dyDescent="0.2">
      <c r="A119" s="14" t="s">
        <v>113</v>
      </c>
      <c r="B119" s="15">
        <f>SUM(B12:B15)+SUM(B18:B19)+SUM(B22:B26)+SUM(B29:B39)+SUM(B43:B53)+SUM(B56:B57)+B60+SUM(B63:B82)+SUM(B85:B103)+SUM(B106:B110)+SUM(B113:B116)</f>
        <v>-5296635.3400000008</v>
      </c>
      <c r="C119" s="15">
        <f>SUM(C12:C15)+SUM(C18:C19)+SUM(C22:C26)+SUM(C29:C39)+SUM(C43:C53)+SUM(C56:C57)+C60+SUM(C63:C82)+SUM(C85:C103)+SUM(C106:C110)+SUM(C113:C116)</f>
        <v>-3261896.1870000004</v>
      </c>
      <c r="D119" s="15">
        <f>SUM(D12:D15)+SUM(D18:D19)+SUM(D22:D26)+SUM(D29:D39)+SUM(D43:D53)+SUM(D56:D57)+D60+SUM(D63:D82)+SUM(D85:D103)+SUM(D106:D110)+SUM(D113:D116)</f>
        <v>-2034739.1530000002</v>
      </c>
      <c r="E119" s="15">
        <f>SUM(E12:E15)+SUM(E18:E19)+SUM(E22:E26)+SUM(E29:E39)+SUM(E43:E53)+SUM(E56:E57)+E60+SUM(E63:E82)+SUM(E85:E103)+SUM(E106:E110)+SUM(E113:E116)</f>
        <v>-1305979.1599999995</v>
      </c>
      <c r="F119" s="15">
        <f>SUM(F12:F15)+SUM(F18:F19)+SUM(F22:F26)+SUM(F29:F39)+SUM(F43:F53)+SUM(F56:F57)+F60+SUM(F63:F82)+SUM(F85:F103)+SUM(F106:F110)+SUM(F113:F116)</f>
        <v>-3990656.18</v>
      </c>
    </row>
    <row r="120" spans="1:6" ht="48" customHeight="1" outlineLevel="1" x14ac:dyDescent="0.2">
      <c r="A120" s="14" t="s">
        <v>114</v>
      </c>
      <c r="B120" s="20" t="s">
        <v>0</v>
      </c>
      <c r="C120" s="20" t="s">
        <v>0</v>
      </c>
      <c r="D120" s="20" t="s">
        <v>0</v>
      </c>
      <c r="E120" s="20" t="s">
        <v>0</v>
      </c>
      <c r="F120" s="20" t="s">
        <v>0</v>
      </c>
    </row>
    <row r="121" spans="1:6" ht="32" customHeight="1" outlineLevel="1" x14ac:dyDescent="0.2">
      <c r="A121" s="19" t="s">
        <v>115</v>
      </c>
      <c r="B121" s="18">
        <v>17655.41</v>
      </c>
      <c r="C121" s="18">
        <v>0</v>
      </c>
      <c r="D121" s="18">
        <v>17655.41</v>
      </c>
      <c r="E121" s="18">
        <v>15923.36</v>
      </c>
      <c r="F121" s="18">
        <v>1732.05</v>
      </c>
    </row>
    <row r="122" spans="1:6" ht="32" customHeight="1" outlineLevel="1" x14ac:dyDescent="0.2">
      <c r="A122" s="19" t="s">
        <v>126</v>
      </c>
      <c r="B122" s="18">
        <v>0</v>
      </c>
      <c r="C122" s="18">
        <v>5000.0039999999999</v>
      </c>
      <c r="D122" s="18">
        <v>-5000.0039999999999</v>
      </c>
      <c r="E122" s="18">
        <v>0</v>
      </c>
      <c r="F122" s="18">
        <v>0</v>
      </c>
    </row>
    <row r="123" spans="1:6" ht="32" customHeight="1" outlineLevel="1" x14ac:dyDescent="0.2">
      <c r="A123" s="19" t="s">
        <v>116</v>
      </c>
      <c r="B123" s="18">
        <v>19</v>
      </c>
      <c r="C123" s="18">
        <v>0</v>
      </c>
      <c r="D123" s="18">
        <v>19</v>
      </c>
      <c r="E123" s="18">
        <v>932</v>
      </c>
      <c r="F123" s="18">
        <v>-913</v>
      </c>
    </row>
    <row r="124" spans="1:6" ht="18" customHeight="1" x14ac:dyDescent="0.2">
      <c r="A124" s="17" t="s">
        <v>114</v>
      </c>
      <c r="B124" s="16">
        <f>SUM(B121:B123)</f>
        <v>17674.41</v>
      </c>
      <c r="C124" s="16">
        <f>SUM(C121:C123)</f>
        <v>5000.0039999999999</v>
      </c>
      <c r="D124" s="16">
        <f>SUM(D121:D123)</f>
        <v>12674.405999999999</v>
      </c>
      <c r="E124" s="16">
        <f>SUM(E121:E123)</f>
        <v>16855.36</v>
      </c>
      <c r="F124" s="16">
        <f>SUM(F121:F123)</f>
        <v>819.05</v>
      </c>
    </row>
    <row r="125" spans="1:6" ht="48" customHeight="1" outlineLevel="1" x14ac:dyDescent="0.2">
      <c r="A125" s="14" t="s">
        <v>117</v>
      </c>
      <c r="B125" s="20" t="s">
        <v>0</v>
      </c>
      <c r="C125" s="20" t="s">
        <v>0</v>
      </c>
      <c r="D125" s="20" t="s">
        <v>0</v>
      </c>
      <c r="E125" s="20" t="s">
        <v>0</v>
      </c>
      <c r="F125" s="20" t="s">
        <v>0</v>
      </c>
    </row>
    <row r="126" spans="1:6" ht="32" customHeight="1" outlineLevel="1" x14ac:dyDescent="0.2">
      <c r="A126" s="19" t="s">
        <v>118</v>
      </c>
      <c r="B126" s="18">
        <v>-160305</v>
      </c>
      <c r="C126" s="18">
        <v>-161000.00399999999</v>
      </c>
      <c r="D126" s="18">
        <v>695.00400000000002</v>
      </c>
      <c r="E126" s="18">
        <v>-175686</v>
      </c>
      <c r="F126" s="18">
        <v>15381</v>
      </c>
    </row>
    <row r="127" spans="1:6" ht="18" customHeight="1" x14ac:dyDescent="0.2">
      <c r="A127" s="17" t="s">
        <v>117</v>
      </c>
      <c r="B127" s="16">
        <f>B126</f>
        <v>-160305</v>
      </c>
      <c r="C127" s="16">
        <f>C126</f>
        <v>-161000.00399999999</v>
      </c>
      <c r="D127" s="16">
        <f>D126</f>
        <v>695.00400000000002</v>
      </c>
      <c r="E127" s="16">
        <f>E126</f>
        <v>-175686</v>
      </c>
      <c r="F127" s="16">
        <f>F126</f>
        <v>15381</v>
      </c>
    </row>
    <row r="128" spans="1:6" ht="48" customHeight="1" outlineLevel="1" x14ac:dyDescent="0.2">
      <c r="A128" s="14" t="s">
        <v>120</v>
      </c>
      <c r="B128" s="20" t="s">
        <v>0</v>
      </c>
      <c r="C128" s="20" t="s">
        <v>0</v>
      </c>
      <c r="D128" s="20" t="s">
        <v>0</v>
      </c>
      <c r="E128" s="20" t="s">
        <v>0</v>
      </c>
      <c r="F128" s="20" t="s">
        <v>0</v>
      </c>
    </row>
    <row r="129" spans="1:6" ht="32" customHeight="1" outlineLevel="1" x14ac:dyDescent="0.2">
      <c r="A129" s="19" t="s">
        <v>121</v>
      </c>
      <c r="B129" s="18">
        <v>3183</v>
      </c>
      <c r="C129" s="18">
        <v>0</v>
      </c>
      <c r="D129" s="18">
        <v>3183</v>
      </c>
      <c r="E129" s="18">
        <v>0</v>
      </c>
      <c r="F129" s="18">
        <v>3183</v>
      </c>
    </row>
    <row r="130" spans="1:6" ht="18" customHeight="1" x14ac:dyDescent="0.2">
      <c r="A130" s="17" t="s">
        <v>120</v>
      </c>
      <c r="B130" s="16">
        <f>B129</f>
        <v>3183</v>
      </c>
      <c r="C130" s="16">
        <f>C129</f>
        <v>0</v>
      </c>
      <c r="D130" s="16">
        <f>D129</f>
        <v>3183</v>
      </c>
      <c r="E130" s="16">
        <f>E129</f>
        <v>0</v>
      </c>
      <c r="F130" s="16">
        <f>F129</f>
        <v>3183</v>
      </c>
    </row>
    <row r="131" spans="1:6" ht="40" customHeight="1" x14ac:dyDescent="0.2">
      <c r="A131" s="14" t="s">
        <v>122</v>
      </c>
      <c r="B131" s="15">
        <f>SUM(B121:B123)+B126+B129</f>
        <v>-139447.59</v>
      </c>
      <c r="C131" s="15">
        <f>SUM(C121:C123)+C126+C129</f>
        <v>-156000</v>
      </c>
      <c r="D131" s="15">
        <f>SUM(D121:D123)+D126+D129</f>
        <v>16552.41</v>
      </c>
      <c r="E131" s="15">
        <f>SUM(E121:E123)+E126+E129</f>
        <v>-158830.64000000001</v>
      </c>
      <c r="F131" s="15">
        <f>SUM(F121:F123)+F126+F129</f>
        <v>19383.05</v>
      </c>
    </row>
    <row r="132" spans="1:6" ht="40" customHeight="1" x14ac:dyDescent="0.2">
      <c r="A132" s="14" t="s">
        <v>123</v>
      </c>
      <c r="B132" s="15">
        <f>SUM(B12:B15)+SUM(B18:B19)+SUM(B22:B26)+SUM(B29:B39)+SUM(B43:B53)+SUM(B56:B57)+B60+SUM(B63:B82)+SUM(B85:B103)+SUM(B106:B110)+SUM(B113:B116)+SUM(B121:B123)+B126+B129</f>
        <v>-5436082.9300000006</v>
      </c>
      <c r="C132" s="15">
        <f>SUM(C12:C15)+SUM(C18:C19)+SUM(C22:C26)+SUM(C29:C39)+SUM(C43:C53)+SUM(C56:C57)+C60+SUM(C63:C82)+SUM(C85:C103)+SUM(C106:C110)+SUM(C113:C116)+SUM(C121:C123)+C126+C129</f>
        <v>-3417896.1870000004</v>
      </c>
      <c r="D132" s="15">
        <f>SUM(D12:D15)+SUM(D18:D19)+SUM(D22:D26)+SUM(D29:D39)+SUM(D43:D53)+SUM(D56:D57)+D60+SUM(D63:D82)+SUM(D85:D103)+SUM(D106:D110)+SUM(D113:D116)+SUM(D121:D123)+D126+D129</f>
        <v>-2018186.7430000002</v>
      </c>
      <c r="E132" s="15">
        <f>SUM(E12:E15)+SUM(E18:E19)+SUM(E22:E26)+SUM(E29:E39)+SUM(E43:E53)+SUM(E56:E57)+E60+SUM(E63:E82)+SUM(E85:E103)+SUM(E106:E110)+SUM(E113:E116)+SUM(E121:E123)+E126+E129</f>
        <v>-1464809.7999999993</v>
      </c>
      <c r="F132" s="15">
        <f>SUM(F12:F15)+SUM(F18:F19)+SUM(F22:F26)+SUM(F29:F39)+SUM(F43:F53)+SUM(F56:F57)+F60+SUM(F63:F82)+SUM(F85:F103)+SUM(F106:F110)+SUM(F113:F116)+SUM(F121:F123)+F126+F129</f>
        <v>-3971273.1300000004</v>
      </c>
    </row>
    <row r="133" spans="1:6" ht="40" customHeight="1" x14ac:dyDescent="0.2">
      <c r="A133" s="14" t="s">
        <v>124</v>
      </c>
      <c r="B133" s="15">
        <f>SUM(B12:B15)+SUM(B18:B19)+SUM(B22:B26)+SUM(B29:B39)+SUM(B43:B53)+SUM(B56:B57)+B60+SUM(B63:B82)+SUM(B85:B103)+SUM(B106:B110)+SUM(B113:B116)+SUM(B121:B123)+B126+B129</f>
        <v>-5436082.9300000006</v>
      </c>
      <c r="C133" s="15">
        <f>SUM(C12:C15)+SUM(C18:C19)+SUM(C22:C26)+SUM(C29:C39)+SUM(C43:C53)+SUM(C56:C57)+C60+SUM(C63:C82)+SUM(C85:C103)+SUM(C106:C110)+SUM(C113:C116)+SUM(C121:C123)+C126+C129</f>
        <v>-3417896.1870000004</v>
      </c>
      <c r="D133" s="15">
        <f>SUM(D12:D15)+SUM(D18:D19)+SUM(D22:D26)+SUM(D29:D39)+SUM(D43:D53)+SUM(D56:D57)+D60+SUM(D63:D82)+SUM(D85:D103)+SUM(D106:D110)+SUM(D113:D116)+SUM(D121:D123)+D126+D129</f>
        <v>-2018186.7430000002</v>
      </c>
      <c r="E133" s="15">
        <f>SUM(E12:E15)+SUM(E18:E19)+SUM(E22:E26)+SUM(E29:E39)+SUM(E43:E53)+SUM(E56:E57)+E60+SUM(E63:E82)+SUM(E85:E103)+SUM(E106:E110)+SUM(E113:E116)+SUM(E121:E123)+E126+E129</f>
        <v>-1464809.7999999993</v>
      </c>
      <c r="F133" s="15">
        <f>SUM(F12:F15)+SUM(F18:F19)+SUM(F22:F26)+SUM(F29:F39)+SUM(F43:F53)+SUM(F56:F57)+F60+SUM(F63:F82)+SUM(F85:F103)+SUM(F106:F110)+SUM(F113:F116)+SUM(F121:F123)+F126+F129</f>
        <v>-3971273.1300000004</v>
      </c>
    </row>
    <row r="134" spans="1:6" ht="15" x14ac:dyDescent="0.2">
      <c r="A134" s="14" t="s">
        <v>0</v>
      </c>
    </row>
    <row r="135" spans="1:6" ht="15" x14ac:dyDescent="0.2">
      <c r="A135" s="14" t="s">
        <v>125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5"/>
  <sheetViews>
    <sheetView zoomScaleNormal="100" workbookViewId="0"/>
  </sheetViews>
  <sheetFormatPr baseColWidth="10" defaultColWidth="21.5" defaultRowHeight="11.25" customHeight="1" outlineLevelRow="1" x14ac:dyDescent="0.2"/>
  <cols>
    <col min="1" max="1" width="47.1640625" customWidth="1" collapsed="1"/>
    <col min="2" max="3" width="9.33203125" customWidth="1" collapsed="1"/>
    <col min="4" max="4" width="8.6640625" customWidth="1" collapsed="1"/>
    <col min="5" max="5" width="10" customWidth="1" collapsed="1"/>
    <col min="6" max="6" width="9.33203125" customWidth="1" collapsed="1"/>
  </cols>
  <sheetData>
    <row r="1" spans="1:6" ht="33" customHeight="1" x14ac:dyDescent="0.2">
      <c r="A1" s="1" t="s">
        <v>0</v>
      </c>
      <c r="B1" s="10" t="s">
        <v>0</v>
      </c>
      <c r="C1" s="10"/>
      <c r="D1" s="10"/>
      <c r="E1" s="10"/>
      <c r="F1" s="10"/>
    </row>
    <row r="2" spans="1:6" ht="14.5" customHeight="1" x14ac:dyDescent="0.2">
      <c r="A2" s="2" t="s">
        <v>1</v>
      </c>
      <c r="B2" s="10" t="s">
        <v>2</v>
      </c>
      <c r="C2" s="10"/>
      <c r="D2" s="10"/>
      <c r="E2" s="10"/>
      <c r="F2" s="10"/>
    </row>
    <row r="3" spans="1:6" ht="14.5" customHeight="1" x14ac:dyDescent="0.2">
      <c r="A3" s="2" t="s">
        <v>3</v>
      </c>
      <c r="B3" s="10" t="s">
        <v>4</v>
      </c>
      <c r="C3" s="10"/>
      <c r="D3" s="10"/>
      <c r="E3" s="10"/>
      <c r="F3" s="10"/>
    </row>
    <row r="4" spans="1:6" ht="14.5" customHeight="1" x14ac:dyDescent="0.2">
      <c r="A4" s="2" t="s">
        <v>5</v>
      </c>
      <c r="B4" s="10" t="s">
        <v>6</v>
      </c>
      <c r="C4" s="10"/>
      <c r="D4" s="10"/>
      <c r="E4" s="10"/>
      <c r="F4" s="10"/>
    </row>
    <row r="5" spans="1:6" ht="14.5" customHeight="1" x14ac:dyDescent="0.2">
      <c r="A5" s="2" t="s">
        <v>7</v>
      </c>
      <c r="B5" s="10" t="s">
        <v>8</v>
      </c>
      <c r="C5" s="10"/>
      <c r="D5" s="10"/>
      <c r="E5" s="10"/>
      <c r="F5" s="10"/>
    </row>
    <row r="6" spans="1:6" ht="14.5" customHeight="1" x14ac:dyDescent="0.2">
      <c r="A6" s="2" t="s">
        <v>9</v>
      </c>
      <c r="B6" s="10" t="s">
        <v>10</v>
      </c>
      <c r="C6" s="10"/>
      <c r="D6" s="10"/>
      <c r="E6" s="10"/>
      <c r="F6" s="10"/>
    </row>
    <row r="7" spans="1:6" ht="14.5" customHeight="1" x14ac:dyDescent="0.2">
      <c r="A7" s="2" t="s">
        <v>11</v>
      </c>
      <c r="B7" s="11">
        <v>44601.699029861113</v>
      </c>
      <c r="C7" s="11"/>
      <c r="D7" s="11"/>
      <c r="E7" s="11"/>
      <c r="F7" s="11"/>
    </row>
    <row r="8" spans="1:6" ht="15" x14ac:dyDescent="0.2">
      <c r="A8" s="1" t="s">
        <v>0</v>
      </c>
    </row>
    <row r="9" spans="1:6" ht="34" customHeight="1" x14ac:dyDescent="0.2">
      <c r="A9" s="3" t="s">
        <v>0</v>
      </c>
      <c r="B9" s="12" t="s">
        <v>6</v>
      </c>
      <c r="C9" s="12"/>
      <c r="D9" s="12"/>
      <c r="E9" s="12" t="s">
        <v>12</v>
      </c>
      <c r="F9" s="12"/>
    </row>
    <row r="10" spans="1:6" ht="34" customHeight="1" x14ac:dyDescent="0.2">
      <c r="A10" s="3" t="s">
        <v>0</v>
      </c>
      <c r="B10" s="4" t="s">
        <v>13</v>
      </c>
      <c r="C10" s="4" t="s">
        <v>14</v>
      </c>
      <c r="D10" s="4" t="s">
        <v>15</v>
      </c>
      <c r="E10" s="4" t="s">
        <v>13</v>
      </c>
      <c r="F10" s="4" t="s">
        <v>15</v>
      </c>
    </row>
    <row r="11" spans="1:6" ht="48" customHeight="1" outlineLevel="1" x14ac:dyDescent="0.2">
      <c r="A11" s="1" t="s">
        <v>16</v>
      </c>
      <c r="B11" s="3" t="s">
        <v>0</v>
      </c>
      <c r="C11" s="3" t="s">
        <v>0</v>
      </c>
      <c r="D11" s="3" t="s">
        <v>0</v>
      </c>
      <c r="E11" s="3" t="s">
        <v>0</v>
      </c>
      <c r="F11" s="3" t="s">
        <v>0</v>
      </c>
    </row>
    <row r="12" spans="1:6" ht="32" customHeight="1" outlineLevel="1" x14ac:dyDescent="0.2">
      <c r="A12" s="5" t="s">
        <v>17</v>
      </c>
      <c r="B12" s="6">
        <v>92001</v>
      </c>
      <c r="C12" s="6">
        <v>69999.995999999999</v>
      </c>
      <c r="D12" s="6">
        <v>22001.004000000001</v>
      </c>
      <c r="E12" s="6">
        <v>155952</v>
      </c>
      <c r="F12" s="6">
        <v>-63951</v>
      </c>
    </row>
    <row r="13" spans="1:6" ht="32" customHeight="1" outlineLevel="1" x14ac:dyDescent="0.2">
      <c r="A13" s="5" t="s">
        <v>18</v>
      </c>
      <c r="B13" s="6">
        <v>93720</v>
      </c>
      <c r="C13" s="6">
        <v>97500</v>
      </c>
      <c r="D13" s="6">
        <v>-3780</v>
      </c>
      <c r="E13" s="6">
        <v>98340</v>
      </c>
      <c r="F13" s="6">
        <v>-4620</v>
      </c>
    </row>
    <row r="14" spans="1:6" ht="32" customHeight="1" outlineLevel="1" x14ac:dyDescent="0.2">
      <c r="A14" s="5" t="s">
        <v>19</v>
      </c>
      <c r="B14" s="6">
        <v>83500</v>
      </c>
      <c r="C14" s="6">
        <v>78500.004000000001</v>
      </c>
      <c r="D14" s="6">
        <v>4999.9960000000001</v>
      </c>
      <c r="E14" s="6">
        <v>78380</v>
      </c>
      <c r="F14" s="6">
        <v>5120</v>
      </c>
    </row>
    <row r="15" spans="1:6" ht="32" customHeight="1" outlineLevel="1" x14ac:dyDescent="0.2">
      <c r="A15" s="5" t="s">
        <v>20</v>
      </c>
      <c r="B15" s="6">
        <v>2248307</v>
      </c>
      <c r="C15" s="6">
        <v>2265000</v>
      </c>
      <c r="D15" s="6">
        <v>-16693</v>
      </c>
      <c r="E15" s="6">
        <v>2206434</v>
      </c>
      <c r="F15" s="6">
        <v>41873</v>
      </c>
    </row>
    <row r="16" spans="1:6" ht="18" customHeight="1" x14ac:dyDescent="0.2">
      <c r="A16" s="7" t="s">
        <v>16</v>
      </c>
      <c r="B16" s="8">
        <f>SUM(B12:B15)</f>
        <v>2517528</v>
      </c>
      <c r="C16" s="8">
        <f>SUM(C12:C15)</f>
        <v>2511000</v>
      </c>
      <c r="D16" s="8">
        <f>SUM(D12:D15)</f>
        <v>6528</v>
      </c>
      <c r="E16" s="8">
        <f>SUM(E12:E15)</f>
        <v>2539106</v>
      </c>
      <c r="F16" s="8">
        <f>SUM(F12:F15)</f>
        <v>-21578</v>
      </c>
    </row>
    <row r="17" spans="1:6" ht="48" customHeight="1" outlineLevel="1" x14ac:dyDescent="0.2">
      <c r="A17" s="1" t="s">
        <v>21</v>
      </c>
      <c r="B17" s="3" t="s">
        <v>0</v>
      </c>
      <c r="C17" s="3" t="s">
        <v>0</v>
      </c>
      <c r="D17" s="3" t="s">
        <v>0</v>
      </c>
      <c r="E17" s="3" t="s">
        <v>0</v>
      </c>
      <c r="F17" s="3" t="s">
        <v>0</v>
      </c>
    </row>
    <row r="18" spans="1:6" ht="32" customHeight="1" outlineLevel="1" x14ac:dyDescent="0.2">
      <c r="A18" s="5" t="s">
        <v>22</v>
      </c>
      <c r="B18" s="6">
        <v>-21909</v>
      </c>
      <c r="C18" s="6">
        <v>-9999.9959999999992</v>
      </c>
      <c r="D18" s="6">
        <v>-11909.004000000001</v>
      </c>
      <c r="E18" s="6">
        <v>-14606</v>
      </c>
      <c r="F18" s="6">
        <v>-7303</v>
      </c>
    </row>
    <row r="19" spans="1:6" ht="32" customHeight="1" outlineLevel="1" x14ac:dyDescent="0.2">
      <c r="A19" s="5" t="s">
        <v>23</v>
      </c>
      <c r="B19" s="6">
        <v>-3700</v>
      </c>
      <c r="C19" s="6">
        <v>-1899.9960000000001</v>
      </c>
      <c r="D19" s="6">
        <v>-1800.0039999999999</v>
      </c>
      <c r="E19" s="6">
        <v>-1290</v>
      </c>
      <c r="F19" s="6">
        <v>-2410</v>
      </c>
    </row>
    <row r="20" spans="1:6" ht="18" customHeight="1" x14ac:dyDescent="0.2">
      <c r="A20" s="7" t="s">
        <v>21</v>
      </c>
      <c r="B20" s="8">
        <f>SUM(B18:B19)</f>
        <v>-25609</v>
      </c>
      <c r="C20" s="8">
        <f>SUM(C18:C19)</f>
        <v>-11899.991999999998</v>
      </c>
      <c r="D20" s="8">
        <f>SUM(D18:D19)</f>
        <v>-13709.008000000002</v>
      </c>
      <c r="E20" s="8">
        <f>SUM(E18:E19)</f>
        <v>-15896</v>
      </c>
      <c r="F20" s="8">
        <f>SUM(F18:F19)</f>
        <v>-9713</v>
      </c>
    </row>
    <row r="21" spans="1:6" ht="48" customHeight="1" outlineLevel="1" x14ac:dyDescent="0.2">
      <c r="A21" s="1" t="s">
        <v>24</v>
      </c>
      <c r="B21" s="3" t="s">
        <v>0</v>
      </c>
      <c r="C21" s="3" t="s">
        <v>0</v>
      </c>
      <c r="D21" s="3" t="s">
        <v>0</v>
      </c>
      <c r="E21" s="3" t="s">
        <v>0</v>
      </c>
      <c r="F21" s="3" t="s">
        <v>0</v>
      </c>
    </row>
    <row r="22" spans="1:6" ht="32" customHeight="1" outlineLevel="1" x14ac:dyDescent="0.2">
      <c r="A22" s="5" t="s">
        <v>25</v>
      </c>
      <c r="B22" s="6">
        <v>92726</v>
      </c>
      <c r="C22" s="6">
        <v>62000.004000000001</v>
      </c>
      <c r="D22" s="6">
        <v>30725.995999999999</v>
      </c>
      <c r="E22" s="6">
        <v>31173</v>
      </c>
      <c r="F22" s="6">
        <v>61553</v>
      </c>
    </row>
    <row r="23" spans="1:6" ht="32" customHeight="1" outlineLevel="1" x14ac:dyDescent="0.2">
      <c r="A23" s="5" t="s">
        <v>26</v>
      </c>
      <c r="B23" s="6">
        <v>90500</v>
      </c>
      <c r="C23" s="6">
        <v>63999.995999999999</v>
      </c>
      <c r="D23" s="6">
        <v>26500.004000000001</v>
      </c>
      <c r="E23" s="6">
        <v>32264</v>
      </c>
      <c r="F23" s="6">
        <v>58236</v>
      </c>
    </row>
    <row r="24" spans="1:6" ht="32" customHeight="1" outlineLevel="1" x14ac:dyDescent="0.2">
      <c r="A24" s="5" t="s">
        <v>27</v>
      </c>
      <c r="B24" s="6">
        <v>0</v>
      </c>
      <c r="C24" s="6">
        <v>0</v>
      </c>
      <c r="D24" s="6">
        <v>0</v>
      </c>
      <c r="E24" s="6">
        <v>32169</v>
      </c>
      <c r="F24" s="6">
        <v>-32169</v>
      </c>
    </row>
    <row r="25" spans="1:6" ht="32" customHeight="1" outlineLevel="1" x14ac:dyDescent="0.2">
      <c r="A25" s="5" t="s">
        <v>28</v>
      </c>
      <c r="B25" s="6">
        <v>74813</v>
      </c>
      <c r="C25" s="6">
        <v>75000</v>
      </c>
      <c r="D25" s="6">
        <v>-187</v>
      </c>
      <c r="E25" s="6">
        <v>75589</v>
      </c>
      <c r="F25" s="6">
        <v>-776</v>
      </c>
    </row>
    <row r="26" spans="1:6" ht="18" customHeight="1" x14ac:dyDescent="0.2">
      <c r="A26" s="7" t="s">
        <v>24</v>
      </c>
      <c r="B26" s="8">
        <f>SUM(B22:B25)</f>
        <v>258039</v>
      </c>
      <c r="C26" s="8">
        <f>SUM(C22:C25)</f>
        <v>201000</v>
      </c>
      <c r="D26" s="8">
        <f>SUM(D22:D25)</f>
        <v>57039</v>
      </c>
      <c r="E26" s="8">
        <f>SUM(E22:E25)</f>
        <v>171195</v>
      </c>
      <c r="F26" s="8">
        <f>SUM(F22:F25)</f>
        <v>86844</v>
      </c>
    </row>
    <row r="27" spans="1:6" ht="48" customHeight="1" outlineLevel="1" x14ac:dyDescent="0.2">
      <c r="A27" s="1" t="s">
        <v>29</v>
      </c>
      <c r="B27" s="3" t="s">
        <v>0</v>
      </c>
      <c r="C27" s="3" t="s">
        <v>0</v>
      </c>
      <c r="D27" s="3" t="s">
        <v>0</v>
      </c>
      <c r="E27" s="3" t="s">
        <v>0</v>
      </c>
      <c r="F27" s="3" t="s">
        <v>0</v>
      </c>
    </row>
    <row r="28" spans="1:6" ht="32" customHeight="1" outlineLevel="1" x14ac:dyDescent="0.2">
      <c r="A28" s="5" t="s">
        <v>30</v>
      </c>
      <c r="B28" s="6">
        <v>1898</v>
      </c>
      <c r="C28" s="6">
        <v>0</v>
      </c>
      <c r="D28" s="6">
        <v>1898</v>
      </c>
      <c r="E28" s="6">
        <v>6125</v>
      </c>
      <c r="F28" s="6">
        <v>-4227</v>
      </c>
    </row>
    <row r="29" spans="1:6" ht="32" customHeight="1" outlineLevel="1" x14ac:dyDescent="0.2">
      <c r="A29" s="5" t="s">
        <v>31</v>
      </c>
      <c r="B29" s="6">
        <v>2380</v>
      </c>
      <c r="C29" s="6">
        <v>0</v>
      </c>
      <c r="D29" s="6">
        <v>2380</v>
      </c>
      <c r="E29" s="6">
        <v>9424</v>
      </c>
      <c r="F29" s="6">
        <v>-7044</v>
      </c>
    </row>
    <row r="30" spans="1:6" ht="32" customHeight="1" outlineLevel="1" x14ac:dyDescent="0.2">
      <c r="A30" s="5" t="s">
        <v>32</v>
      </c>
      <c r="B30" s="6">
        <v>0</v>
      </c>
      <c r="C30" s="6">
        <v>0</v>
      </c>
      <c r="D30" s="6">
        <v>0</v>
      </c>
      <c r="E30" s="6">
        <v>540</v>
      </c>
      <c r="F30" s="6">
        <v>-540</v>
      </c>
    </row>
    <row r="31" spans="1:6" ht="32" customHeight="1" outlineLevel="1" x14ac:dyDescent="0.2">
      <c r="A31" s="5" t="s">
        <v>33</v>
      </c>
      <c r="B31" s="6">
        <v>-4.88</v>
      </c>
      <c r="C31" s="6">
        <v>0</v>
      </c>
      <c r="D31" s="6">
        <v>-4.88</v>
      </c>
      <c r="E31" s="6">
        <v>-3.6</v>
      </c>
      <c r="F31" s="6">
        <v>-1.28</v>
      </c>
    </row>
    <row r="32" spans="1:6" ht="32" customHeight="1" outlineLevel="1" x14ac:dyDescent="0.2">
      <c r="A32" s="5" t="s">
        <v>34</v>
      </c>
      <c r="B32" s="6">
        <v>1320</v>
      </c>
      <c r="C32" s="6">
        <v>0</v>
      </c>
      <c r="D32" s="6">
        <v>1320</v>
      </c>
      <c r="E32" s="6">
        <v>2100</v>
      </c>
      <c r="F32" s="6">
        <v>-780</v>
      </c>
    </row>
    <row r="33" spans="1:6" ht="32" customHeight="1" outlineLevel="1" x14ac:dyDescent="0.2">
      <c r="A33" s="5" t="s">
        <v>35</v>
      </c>
      <c r="B33" s="6">
        <v>53076</v>
      </c>
      <c r="C33" s="6">
        <v>999.99599999999998</v>
      </c>
      <c r="D33" s="6">
        <v>52076.004000000001</v>
      </c>
      <c r="E33" s="6">
        <v>57100</v>
      </c>
      <c r="F33" s="6">
        <v>-4024</v>
      </c>
    </row>
    <row r="34" spans="1:6" ht="32" customHeight="1" outlineLevel="1" x14ac:dyDescent="0.2">
      <c r="A34" s="5" t="s">
        <v>36</v>
      </c>
      <c r="B34" s="6">
        <v>593</v>
      </c>
      <c r="C34" s="6">
        <v>61000</v>
      </c>
      <c r="D34" s="6">
        <v>-60407</v>
      </c>
      <c r="E34" s="6">
        <v>59053</v>
      </c>
      <c r="F34" s="6">
        <v>-58460</v>
      </c>
    </row>
    <row r="35" spans="1:6" ht="18" customHeight="1" x14ac:dyDescent="0.2">
      <c r="A35" s="7" t="s">
        <v>29</v>
      </c>
      <c r="B35" s="8">
        <f>SUM(B28:B34)</f>
        <v>59262.12</v>
      </c>
      <c r="C35" s="8">
        <f>SUM(C28:C34)</f>
        <v>61999.995999999999</v>
      </c>
      <c r="D35" s="8">
        <f>SUM(D28:D34)</f>
        <v>-2737.8759999999966</v>
      </c>
      <c r="E35" s="8">
        <f>SUM(E28:E34)</f>
        <v>134338.4</v>
      </c>
      <c r="F35" s="8">
        <f>SUM(F28:F34)</f>
        <v>-75076.28</v>
      </c>
    </row>
    <row r="36" spans="1:6" ht="40" customHeight="1" x14ac:dyDescent="0.2">
      <c r="A36" s="1" t="s">
        <v>37</v>
      </c>
      <c r="B36" s="9">
        <f>SUM(B12:B15)+SUM(B18:B19)+SUM(B22:B25)+SUM(B28:B34)</f>
        <v>2809220.12</v>
      </c>
      <c r="C36" s="9">
        <f>SUM(C12:C15)+SUM(C18:C19)+SUM(C22:C25)+SUM(C28:C34)</f>
        <v>2762100.0039999997</v>
      </c>
      <c r="D36" s="9">
        <f>SUM(D12:D15)+SUM(D18:D19)+SUM(D22:D25)+SUM(D28:D34)</f>
        <v>47120.116000000002</v>
      </c>
      <c r="E36" s="9">
        <f>SUM(E12:E15)+SUM(E18:E19)+SUM(E22:E25)+SUM(E28:E34)</f>
        <v>2828743.4</v>
      </c>
      <c r="F36" s="9">
        <f>SUM(F12:F15)+SUM(F18:F19)+SUM(F22:F25)+SUM(F28:F34)</f>
        <v>-19523.28</v>
      </c>
    </row>
    <row r="37" spans="1:6" ht="48" customHeight="1" outlineLevel="1" x14ac:dyDescent="0.2">
      <c r="A37" s="1" t="s">
        <v>38</v>
      </c>
      <c r="B37" s="3" t="s">
        <v>0</v>
      </c>
      <c r="C37" s="3" t="s">
        <v>0</v>
      </c>
      <c r="D37" s="3" t="s">
        <v>0</v>
      </c>
      <c r="E37" s="3" t="s">
        <v>0</v>
      </c>
      <c r="F37" s="3" t="s">
        <v>0</v>
      </c>
    </row>
    <row r="38" spans="1:6" ht="32" customHeight="1" outlineLevel="1" x14ac:dyDescent="0.2">
      <c r="A38" s="5" t="s">
        <v>39</v>
      </c>
      <c r="B38" s="6">
        <v>-30947.5</v>
      </c>
      <c r="C38" s="6">
        <v>0</v>
      </c>
      <c r="D38" s="6">
        <v>-30947.5</v>
      </c>
      <c r="E38" s="6">
        <v>-59355.94</v>
      </c>
      <c r="F38" s="6">
        <v>28408.44</v>
      </c>
    </row>
    <row r="39" spans="1:6" ht="32" customHeight="1" outlineLevel="1" x14ac:dyDescent="0.2">
      <c r="A39" s="5" t="s">
        <v>40</v>
      </c>
      <c r="B39" s="6">
        <v>0</v>
      </c>
      <c r="C39" s="6">
        <v>0</v>
      </c>
      <c r="D39" s="6">
        <v>0</v>
      </c>
      <c r="E39" s="6">
        <v>-1900</v>
      </c>
      <c r="F39" s="6">
        <v>1900</v>
      </c>
    </row>
    <row r="40" spans="1:6" ht="32" customHeight="1" outlineLevel="1" x14ac:dyDescent="0.2">
      <c r="A40" s="5" t="s">
        <v>41</v>
      </c>
      <c r="B40" s="6">
        <v>-14848.76</v>
      </c>
      <c r="C40" s="6">
        <v>0</v>
      </c>
      <c r="D40" s="6">
        <v>-14848.76</v>
      </c>
      <c r="E40" s="6">
        <v>0</v>
      </c>
      <c r="F40" s="6">
        <v>-14848.76</v>
      </c>
    </row>
    <row r="41" spans="1:6" ht="32" customHeight="1" outlineLevel="1" x14ac:dyDescent="0.2">
      <c r="A41" s="5" t="s">
        <v>42</v>
      </c>
      <c r="B41" s="6">
        <v>0</v>
      </c>
      <c r="C41" s="6">
        <v>0</v>
      </c>
      <c r="D41" s="6">
        <v>0</v>
      </c>
      <c r="E41" s="6">
        <v>-12141.58</v>
      </c>
      <c r="F41" s="6">
        <v>12141.58</v>
      </c>
    </row>
    <row r="42" spans="1:6" ht="32" customHeight="1" outlineLevel="1" x14ac:dyDescent="0.2">
      <c r="A42" s="5" t="s">
        <v>43</v>
      </c>
      <c r="B42" s="6">
        <v>0</v>
      </c>
      <c r="C42" s="6">
        <v>0</v>
      </c>
      <c r="D42" s="6">
        <v>0</v>
      </c>
      <c r="E42" s="6">
        <v>-77953.05</v>
      </c>
      <c r="F42" s="6">
        <v>77953.05</v>
      </c>
    </row>
    <row r="43" spans="1:6" ht="32" customHeight="1" outlineLevel="1" x14ac:dyDescent="0.2">
      <c r="A43" s="5" t="s">
        <v>44</v>
      </c>
      <c r="B43" s="6">
        <v>-2830.94</v>
      </c>
      <c r="C43" s="6">
        <v>0</v>
      </c>
      <c r="D43" s="6">
        <v>-2830.94</v>
      </c>
      <c r="E43" s="6">
        <v>-2000</v>
      </c>
      <c r="F43" s="6">
        <v>-830.94</v>
      </c>
    </row>
    <row r="44" spans="1:6" ht="32" customHeight="1" outlineLevel="1" x14ac:dyDescent="0.2">
      <c r="A44" s="5" t="s">
        <v>45</v>
      </c>
      <c r="B44" s="6">
        <v>-3688.13</v>
      </c>
      <c r="C44" s="6">
        <v>0</v>
      </c>
      <c r="D44" s="6">
        <v>-3688.13</v>
      </c>
      <c r="E44" s="6">
        <v>0</v>
      </c>
      <c r="F44" s="6">
        <v>-3688.13</v>
      </c>
    </row>
    <row r="45" spans="1:6" ht="32" customHeight="1" outlineLevel="1" x14ac:dyDescent="0.2">
      <c r="A45" s="5" t="s">
        <v>46</v>
      </c>
      <c r="B45" s="6">
        <v>-33365.22</v>
      </c>
      <c r="C45" s="6">
        <v>0</v>
      </c>
      <c r="D45" s="6">
        <v>-33365.22</v>
      </c>
      <c r="E45" s="6">
        <v>-79640.509999999995</v>
      </c>
      <c r="F45" s="6">
        <v>46275.29</v>
      </c>
    </row>
    <row r="46" spans="1:6" ht="32" customHeight="1" outlineLevel="1" x14ac:dyDescent="0.2">
      <c r="A46" s="5" t="s">
        <v>47</v>
      </c>
      <c r="B46" s="6">
        <v>-4963.13</v>
      </c>
      <c r="C46" s="6">
        <v>0</v>
      </c>
      <c r="D46" s="6">
        <v>-4963.13</v>
      </c>
      <c r="E46" s="6">
        <v>0</v>
      </c>
      <c r="F46" s="6">
        <v>-4963.13</v>
      </c>
    </row>
    <row r="47" spans="1:6" ht="32" customHeight="1" outlineLevel="1" x14ac:dyDescent="0.2">
      <c r="A47" s="5" t="s">
        <v>48</v>
      </c>
      <c r="B47" s="6">
        <v>-4425</v>
      </c>
      <c r="C47" s="6">
        <v>0</v>
      </c>
      <c r="D47" s="6">
        <v>-4425</v>
      </c>
      <c r="E47" s="6">
        <v>0</v>
      </c>
      <c r="F47" s="6">
        <v>-4425</v>
      </c>
    </row>
    <row r="48" spans="1:6" ht="32" customHeight="1" outlineLevel="1" x14ac:dyDescent="0.2">
      <c r="A48" s="5" t="s">
        <v>49</v>
      </c>
      <c r="B48" s="6">
        <v>-3744.06</v>
      </c>
      <c r="C48" s="6">
        <v>0</v>
      </c>
      <c r="D48" s="6">
        <v>-3744.06</v>
      </c>
      <c r="E48" s="6">
        <v>0</v>
      </c>
      <c r="F48" s="6">
        <v>-3744.06</v>
      </c>
    </row>
    <row r="49" spans="1:6" ht="32" customHeight="1" outlineLevel="1" x14ac:dyDescent="0.2">
      <c r="A49" s="5" t="s">
        <v>50</v>
      </c>
      <c r="B49" s="6">
        <v>0</v>
      </c>
      <c r="C49" s="6">
        <v>0</v>
      </c>
      <c r="D49" s="6">
        <v>0</v>
      </c>
      <c r="E49" s="6">
        <v>-3786</v>
      </c>
      <c r="F49" s="6">
        <v>3786</v>
      </c>
    </row>
    <row r="50" spans="1:6" ht="32" customHeight="1" outlineLevel="1" x14ac:dyDescent="0.2">
      <c r="A50" s="5" t="s">
        <v>51</v>
      </c>
      <c r="B50" s="6">
        <v>0</v>
      </c>
      <c r="C50" s="6">
        <v>-174999.99600000001</v>
      </c>
      <c r="D50" s="6">
        <v>174999.99600000001</v>
      </c>
      <c r="E50" s="6">
        <v>0</v>
      </c>
      <c r="F50" s="6">
        <v>0</v>
      </c>
    </row>
    <row r="51" spans="1:6" ht="18" customHeight="1" x14ac:dyDescent="0.2">
      <c r="A51" s="7" t="s">
        <v>38</v>
      </c>
      <c r="B51" s="8">
        <f>SUM(B38:B50)</f>
        <v>-98812.74</v>
      </c>
      <c r="C51" s="8">
        <f>SUM(C38:C50)</f>
        <v>-174999.99600000001</v>
      </c>
      <c r="D51" s="8">
        <f>SUM(D38:D50)</f>
        <v>76187.256000000008</v>
      </c>
      <c r="E51" s="8">
        <f>SUM(E38:E50)</f>
        <v>-236777.08000000002</v>
      </c>
      <c r="F51" s="8">
        <f>SUM(F38:F50)</f>
        <v>137964.34</v>
      </c>
    </row>
    <row r="52" spans="1:6" ht="48" customHeight="1" outlineLevel="1" x14ac:dyDescent="0.2">
      <c r="A52" s="1" t="s">
        <v>52</v>
      </c>
      <c r="B52" s="3" t="s">
        <v>0</v>
      </c>
      <c r="C52" s="3" t="s">
        <v>0</v>
      </c>
      <c r="D52" s="3" t="s">
        <v>0</v>
      </c>
      <c r="E52" s="3" t="s">
        <v>0</v>
      </c>
      <c r="F52" s="3" t="s">
        <v>0</v>
      </c>
    </row>
    <row r="53" spans="1:6" ht="32" customHeight="1" outlineLevel="1" x14ac:dyDescent="0.2">
      <c r="A53" s="5" t="s">
        <v>53</v>
      </c>
      <c r="B53" s="6">
        <v>-58975</v>
      </c>
      <c r="C53" s="6">
        <v>0</v>
      </c>
      <c r="D53" s="6">
        <v>-58975</v>
      </c>
      <c r="E53" s="6">
        <v>0</v>
      </c>
      <c r="F53" s="6">
        <v>-58975</v>
      </c>
    </row>
    <row r="54" spans="1:6" ht="32" customHeight="1" outlineLevel="1" x14ac:dyDescent="0.2">
      <c r="A54" s="5" t="s">
        <v>54</v>
      </c>
      <c r="B54" s="6">
        <v>0</v>
      </c>
      <c r="C54" s="6">
        <v>0</v>
      </c>
      <c r="D54" s="6">
        <v>0</v>
      </c>
      <c r="E54" s="6">
        <v>-24655</v>
      </c>
      <c r="F54" s="6">
        <v>24655</v>
      </c>
    </row>
    <row r="55" spans="1:6" ht="32" customHeight="1" outlineLevel="1" x14ac:dyDescent="0.2">
      <c r="A55" s="5" t="s">
        <v>55</v>
      </c>
      <c r="B55" s="6">
        <v>0</v>
      </c>
      <c r="C55" s="6">
        <v>0</v>
      </c>
      <c r="D55" s="6">
        <v>0</v>
      </c>
      <c r="E55" s="6">
        <v>-5963982.2300000004</v>
      </c>
      <c r="F55" s="6">
        <v>5963982.2300000004</v>
      </c>
    </row>
    <row r="56" spans="1:6" ht="32" customHeight="1" outlineLevel="1" x14ac:dyDescent="0.2">
      <c r="A56" s="5" t="s">
        <v>56</v>
      </c>
      <c r="B56" s="6">
        <v>-38795</v>
      </c>
      <c r="C56" s="6">
        <v>0</v>
      </c>
      <c r="D56" s="6">
        <v>-38795</v>
      </c>
      <c r="E56" s="6">
        <v>0</v>
      </c>
      <c r="F56" s="6">
        <v>-38795</v>
      </c>
    </row>
    <row r="57" spans="1:6" ht="32" customHeight="1" outlineLevel="1" x14ac:dyDescent="0.2">
      <c r="A57" s="5" t="s">
        <v>57</v>
      </c>
      <c r="B57" s="6">
        <v>-50370</v>
      </c>
      <c r="C57" s="6">
        <v>0</v>
      </c>
      <c r="D57" s="6">
        <v>-50370</v>
      </c>
      <c r="E57" s="6">
        <v>0</v>
      </c>
      <c r="F57" s="6">
        <v>-50370</v>
      </c>
    </row>
    <row r="58" spans="1:6" ht="32" customHeight="1" outlineLevel="1" x14ac:dyDescent="0.2">
      <c r="A58" s="5" t="s">
        <v>58</v>
      </c>
      <c r="B58" s="6">
        <v>0</v>
      </c>
      <c r="C58" s="6">
        <v>-465000</v>
      </c>
      <c r="D58" s="6">
        <v>465000</v>
      </c>
      <c r="E58" s="6">
        <v>0</v>
      </c>
      <c r="F58" s="6">
        <v>0</v>
      </c>
    </row>
    <row r="59" spans="1:6" ht="18" customHeight="1" x14ac:dyDescent="0.2">
      <c r="A59" s="7" t="s">
        <v>52</v>
      </c>
      <c r="B59" s="8">
        <f>SUM(B53:B58)</f>
        <v>-148140</v>
      </c>
      <c r="C59" s="8">
        <f>SUM(C53:C58)</f>
        <v>-465000</v>
      </c>
      <c r="D59" s="8">
        <f>SUM(D53:D58)</f>
        <v>316860</v>
      </c>
      <c r="E59" s="8">
        <f>SUM(E53:E58)</f>
        <v>-5988637.2300000004</v>
      </c>
      <c r="F59" s="8">
        <f>SUM(F53:F58)</f>
        <v>5840497.2300000004</v>
      </c>
    </row>
    <row r="60" spans="1:6" ht="48" customHeight="1" outlineLevel="1" x14ac:dyDescent="0.2">
      <c r="A60" s="1" t="s">
        <v>59</v>
      </c>
      <c r="B60" s="3" t="s">
        <v>0</v>
      </c>
      <c r="C60" s="3" t="s">
        <v>0</v>
      </c>
      <c r="D60" s="3" t="s">
        <v>0</v>
      </c>
      <c r="E60" s="3" t="s">
        <v>0</v>
      </c>
      <c r="F60" s="3" t="s">
        <v>0</v>
      </c>
    </row>
    <row r="61" spans="1:6" ht="32" customHeight="1" outlineLevel="1" x14ac:dyDescent="0.2">
      <c r="A61" s="5" t="s">
        <v>60</v>
      </c>
      <c r="B61" s="6">
        <v>-61278</v>
      </c>
      <c r="C61" s="6">
        <v>-64299.995999999999</v>
      </c>
      <c r="D61" s="6">
        <v>3021.9960000000001</v>
      </c>
      <c r="E61" s="6">
        <v>-61248</v>
      </c>
      <c r="F61" s="6">
        <v>-30</v>
      </c>
    </row>
    <row r="62" spans="1:6" ht="18" customHeight="1" x14ac:dyDescent="0.2">
      <c r="A62" s="7" t="s">
        <v>59</v>
      </c>
      <c r="B62" s="8">
        <f>B61</f>
        <v>-61278</v>
      </c>
      <c r="C62" s="8">
        <f>C61</f>
        <v>-64299.995999999999</v>
      </c>
      <c r="D62" s="8">
        <f>D61</f>
        <v>3021.9960000000001</v>
      </c>
      <c r="E62" s="8">
        <f>E61</f>
        <v>-61248</v>
      </c>
      <c r="F62" s="8">
        <f>F61</f>
        <v>-30</v>
      </c>
    </row>
    <row r="63" spans="1:6" ht="48" customHeight="1" outlineLevel="1" x14ac:dyDescent="0.2">
      <c r="A63" s="1" t="s">
        <v>61</v>
      </c>
      <c r="B63" s="3" t="s">
        <v>0</v>
      </c>
      <c r="C63" s="3" t="s">
        <v>0</v>
      </c>
      <c r="D63" s="3" t="s">
        <v>0</v>
      </c>
      <c r="E63" s="3" t="s">
        <v>0</v>
      </c>
      <c r="F63" s="3" t="s">
        <v>0</v>
      </c>
    </row>
    <row r="64" spans="1:6" ht="32" customHeight="1" outlineLevel="1" x14ac:dyDescent="0.2">
      <c r="A64" s="5" t="s">
        <v>62</v>
      </c>
      <c r="B64" s="6">
        <v>-65677.960000000006</v>
      </c>
      <c r="C64" s="6">
        <v>-24999.995999999999</v>
      </c>
      <c r="D64" s="6">
        <v>-40677.964</v>
      </c>
      <c r="E64" s="6">
        <v>-4687.7299999999996</v>
      </c>
      <c r="F64" s="6">
        <v>-60990.23</v>
      </c>
    </row>
    <row r="65" spans="1:6" ht="32" customHeight="1" outlineLevel="1" x14ac:dyDescent="0.2">
      <c r="A65" s="5" t="s">
        <v>63</v>
      </c>
      <c r="B65" s="6">
        <v>-52339.55</v>
      </c>
      <c r="C65" s="6">
        <v>-44000.004000000001</v>
      </c>
      <c r="D65" s="6">
        <v>-8339.5460000000003</v>
      </c>
      <c r="E65" s="6">
        <v>-43123.76</v>
      </c>
      <c r="F65" s="6">
        <v>-9215.7900000000009</v>
      </c>
    </row>
    <row r="66" spans="1:6" ht="32" customHeight="1" outlineLevel="1" x14ac:dyDescent="0.2">
      <c r="A66" s="5" t="s">
        <v>64</v>
      </c>
      <c r="B66" s="6">
        <v>-45577.5</v>
      </c>
      <c r="C66" s="6">
        <v>-44000.004000000001</v>
      </c>
      <c r="D66" s="6">
        <v>-1577.4960000000001</v>
      </c>
      <c r="E66" s="6">
        <v>-43425</v>
      </c>
      <c r="F66" s="6">
        <v>-2152.5</v>
      </c>
    </row>
    <row r="67" spans="1:6" ht="32" customHeight="1" outlineLevel="1" x14ac:dyDescent="0.2">
      <c r="A67" s="5" t="s">
        <v>65</v>
      </c>
      <c r="B67" s="6">
        <v>0</v>
      </c>
      <c r="C67" s="6">
        <v>-2000.0039999999999</v>
      </c>
      <c r="D67" s="6">
        <v>2000.0039999999999</v>
      </c>
      <c r="E67" s="6">
        <v>-18170</v>
      </c>
      <c r="F67" s="6">
        <v>18170</v>
      </c>
    </row>
    <row r="68" spans="1:6" ht="32" customHeight="1" outlineLevel="1" x14ac:dyDescent="0.2">
      <c r="A68" s="5" t="s">
        <v>66</v>
      </c>
      <c r="B68" s="6">
        <v>-4795</v>
      </c>
      <c r="C68" s="6">
        <v>-5000.0039999999999</v>
      </c>
      <c r="D68" s="6">
        <v>205.00399999999999</v>
      </c>
      <c r="E68" s="6">
        <v>-4735.9399999999996</v>
      </c>
      <c r="F68" s="6">
        <v>-59.06</v>
      </c>
    </row>
    <row r="69" spans="1:6" ht="32" customHeight="1" outlineLevel="1" x14ac:dyDescent="0.2">
      <c r="A69" s="5" t="s">
        <v>67</v>
      </c>
      <c r="B69" s="6">
        <v>-21518.799999999999</v>
      </c>
      <c r="C69" s="6">
        <v>-50000.004000000001</v>
      </c>
      <c r="D69" s="6">
        <v>28481.204000000002</v>
      </c>
      <c r="E69" s="6">
        <v>-12860.93</v>
      </c>
      <c r="F69" s="6">
        <v>-8657.8700000000008</v>
      </c>
    </row>
    <row r="70" spans="1:6" ht="32" customHeight="1" outlineLevel="1" x14ac:dyDescent="0.2">
      <c r="A70" s="5" t="s">
        <v>68</v>
      </c>
      <c r="B70" s="6">
        <v>-239737.83</v>
      </c>
      <c r="C70" s="6">
        <v>-189000</v>
      </c>
      <c r="D70" s="6">
        <v>-50737.83</v>
      </c>
      <c r="E70" s="6">
        <v>-181202.31</v>
      </c>
      <c r="F70" s="6">
        <v>-58535.519999999997</v>
      </c>
    </row>
    <row r="71" spans="1:6" ht="32" customHeight="1" outlineLevel="1" x14ac:dyDescent="0.2">
      <c r="A71" s="5" t="s">
        <v>69</v>
      </c>
      <c r="B71" s="6">
        <v>-338633.83</v>
      </c>
      <c r="C71" s="6">
        <v>-327999.99599999998</v>
      </c>
      <c r="D71" s="6">
        <v>-10633.834000000001</v>
      </c>
      <c r="E71" s="6">
        <v>-328277.23</v>
      </c>
      <c r="F71" s="6">
        <v>-10356.6</v>
      </c>
    </row>
    <row r="72" spans="1:6" ht="32" customHeight="1" outlineLevel="1" x14ac:dyDescent="0.2">
      <c r="A72" s="5" t="s">
        <v>70</v>
      </c>
      <c r="B72" s="6">
        <v>-66455.210000000006</v>
      </c>
      <c r="C72" s="6">
        <v>-74000.004000000001</v>
      </c>
      <c r="D72" s="6">
        <v>7544.7939999999999</v>
      </c>
      <c r="E72" s="6">
        <v>-56084.84</v>
      </c>
      <c r="F72" s="6">
        <v>-10370.370000000001</v>
      </c>
    </row>
    <row r="73" spans="1:6" ht="32" customHeight="1" outlineLevel="1" x14ac:dyDescent="0.2">
      <c r="A73" s="5" t="s">
        <v>71</v>
      </c>
      <c r="B73" s="6">
        <v>-51818.29</v>
      </c>
      <c r="C73" s="6">
        <v>-55500</v>
      </c>
      <c r="D73" s="6">
        <v>3681.71</v>
      </c>
      <c r="E73" s="6">
        <v>-51781</v>
      </c>
      <c r="F73" s="6">
        <v>-37.29</v>
      </c>
    </row>
    <row r="74" spans="1:6" ht="32" customHeight="1" outlineLevel="1" x14ac:dyDescent="0.2">
      <c r="A74" s="5" t="s">
        <v>72</v>
      </c>
      <c r="B74" s="6">
        <v>-46980</v>
      </c>
      <c r="C74" s="6">
        <v>-51999.995999999999</v>
      </c>
      <c r="D74" s="6">
        <v>5019.9960000000001</v>
      </c>
      <c r="E74" s="6">
        <v>-45392</v>
      </c>
      <c r="F74" s="6">
        <v>-1588</v>
      </c>
    </row>
    <row r="75" spans="1:6" ht="32" customHeight="1" outlineLevel="1" x14ac:dyDescent="0.2">
      <c r="A75" s="5" t="s">
        <v>73</v>
      </c>
      <c r="B75" s="6">
        <v>-5000</v>
      </c>
      <c r="C75" s="6">
        <v>-5000.0039999999999</v>
      </c>
      <c r="D75" s="6">
        <v>4.0000000000000001E-3</v>
      </c>
      <c r="E75" s="6">
        <v>-5000</v>
      </c>
      <c r="F75" s="6">
        <v>0</v>
      </c>
    </row>
    <row r="76" spans="1:6" ht="32" customHeight="1" outlineLevel="1" x14ac:dyDescent="0.2">
      <c r="A76" s="5" t="s">
        <v>74</v>
      </c>
      <c r="B76" s="6">
        <v>-78445.83</v>
      </c>
      <c r="C76" s="6">
        <v>-89000.004000000001</v>
      </c>
      <c r="D76" s="6">
        <v>10554.174000000001</v>
      </c>
      <c r="E76" s="6">
        <v>-106991.97</v>
      </c>
      <c r="F76" s="6">
        <v>28546.14</v>
      </c>
    </row>
    <row r="77" spans="1:6" ht="32" customHeight="1" outlineLevel="1" x14ac:dyDescent="0.2">
      <c r="A77" s="5" t="s">
        <v>75</v>
      </c>
      <c r="B77" s="6">
        <v>-20000</v>
      </c>
      <c r="C77" s="6">
        <v>0</v>
      </c>
      <c r="D77" s="6">
        <v>-20000</v>
      </c>
      <c r="E77" s="6">
        <v>0</v>
      </c>
      <c r="F77" s="6">
        <v>-20000</v>
      </c>
    </row>
    <row r="78" spans="1:6" ht="32" customHeight="1" outlineLevel="1" x14ac:dyDescent="0.2">
      <c r="A78" s="5" t="s">
        <v>76</v>
      </c>
      <c r="B78" s="6">
        <v>0</v>
      </c>
      <c r="C78" s="6">
        <v>-6000</v>
      </c>
      <c r="D78" s="6">
        <v>6000</v>
      </c>
      <c r="E78" s="6">
        <v>-5880</v>
      </c>
      <c r="F78" s="6">
        <v>5880</v>
      </c>
    </row>
    <row r="79" spans="1:6" ht="32" customHeight="1" outlineLevel="1" x14ac:dyDescent="0.2">
      <c r="A79" s="5" t="s">
        <v>77</v>
      </c>
      <c r="B79" s="6">
        <v>-6980</v>
      </c>
      <c r="C79" s="6">
        <v>-3000</v>
      </c>
      <c r="D79" s="6">
        <v>-3980</v>
      </c>
      <c r="E79" s="6">
        <v>-1412.45</v>
      </c>
      <c r="F79" s="6">
        <v>-5567.55</v>
      </c>
    </row>
    <row r="80" spans="1:6" ht="32" customHeight="1" outlineLevel="1" x14ac:dyDescent="0.2">
      <c r="A80" s="5" t="s">
        <v>78</v>
      </c>
      <c r="B80" s="6">
        <v>-17052.39</v>
      </c>
      <c r="C80" s="6">
        <v>-5000.0039999999999</v>
      </c>
      <c r="D80" s="6">
        <v>-12052.386</v>
      </c>
      <c r="E80" s="6">
        <v>-6255.96</v>
      </c>
      <c r="F80" s="6">
        <v>-10796.43</v>
      </c>
    </row>
    <row r="81" spans="1:6" ht="32" customHeight="1" outlineLevel="1" x14ac:dyDescent="0.2">
      <c r="A81" s="5" t="s">
        <v>79</v>
      </c>
      <c r="B81" s="6">
        <v>-92396.25</v>
      </c>
      <c r="C81" s="6">
        <v>-134000.00399999999</v>
      </c>
      <c r="D81" s="6">
        <v>41603.754000000001</v>
      </c>
      <c r="E81" s="6">
        <v>-119531.56</v>
      </c>
      <c r="F81" s="6">
        <v>27135.31</v>
      </c>
    </row>
    <row r="82" spans="1:6" ht="32" customHeight="1" outlineLevel="1" x14ac:dyDescent="0.2">
      <c r="A82" s="5" t="s">
        <v>80</v>
      </c>
      <c r="B82" s="6">
        <v>-11204</v>
      </c>
      <c r="C82" s="6">
        <v>-9999.9959999999992</v>
      </c>
      <c r="D82" s="6">
        <v>-1204.0039999999999</v>
      </c>
      <c r="E82" s="6">
        <v>-12222.95</v>
      </c>
      <c r="F82" s="6">
        <v>1018.95</v>
      </c>
    </row>
    <row r="83" spans="1:6" ht="18" customHeight="1" x14ac:dyDescent="0.2">
      <c r="A83" s="7" t="s">
        <v>61</v>
      </c>
      <c r="B83" s="8">
        <f>SUM(B64:B82)</f>
        <v>-1164612.44</v>
      </c>
      <c r="C83" s="8">
        <f>SUM(C64:C82)</f>
        <v>-1120500.024</v>
      </c>
      <c r="D83" s="8">
        <f>SUM(D64:D82)</f>
        <v>-44112.415999999997</v>
      </c>
      <c r="E83" s="8">
        <f>SUM(E64:E82)</f>
        <v>-1047035.6299999999</v>
      </c>
      <c r="F83" s="8">
        <f>SUM(F64:F82)</f>
        <v>-117576.81000000001</v>
      </c>
    </row>
    <row r="84" spans="1:6" ht="48" customHeight="1" outlineLevel="1" x14ac:dyDescent="0.2">
      <c r="A84" s="1" t="s">
        <v>81</v>
      </c>
      <c r="B84" s="3" t="s">
        <v>0</v>
      </c>
      <c r="C84" s="3" t="s">
        <v>0</v>
      </c>
      <c r="D84" s="3" t="s">
        <v>0</v>
      </c>
      <c r="E84" s="3" t="s">
        <v>0</v>
      </c>
      <c r="F84" s="3" t="s">
        <v>0</v>
      </c>
    </row>
    <row r="85" spans="1:6" ht="32" customHeight="1" outlineLevel="1" x14ac:dyDescent="0.2">
      <c r="A85" s="5" t="s">
        <v>82</v>
      </c>
      <c r="B85" s="6">
        <v>0</v>
      </c>
      <c r="C85" s="6">
        <v>0</v>
      </c>
      <c r="D85" s="6">
        <v>0</v>
      </c>
      <c r="E85" s="6">
        <v>-2325</v>
      </c>
      <c r="F85" s="6">
        <v>2325</v>
      </c>
    </row>
    <row r="86" spans="1:6" ht="32" customHeight="1" outlineLevel="1" x14ac:dyDescent="0.2">
      <c r="A86" s="5" t="s">
        <v>83</v>
      </c>
      <c r="B86" s="6">
        <v>-952</v>
      </c>
      <c r="C86" s="6">
        <v>0</v>
      </c>
      <c r="D86" s="6">
        <v>-952</v>
      </c>
      <c r="E86" s="6">
        <v>-5676</v>
      </c>
      <c r="F86" s="6">
        <v>4724</v>
      </c>
    </row>
    <row r="87" spans="1:6" ht="32" customHeight="1" outlineLevel="1" x14ac:dyDescent="0.2">
      <c r="A87" s="5" t="s">
        <v>84</v>
      </c>
      <c r="B87" s="6">
        <v>-3570</v>
      </c>
      <c r="C87" s="6">
        <v>0</v>
      </c>
      <c r="D87" s="6">
        <v>-3570</v>
      </c>
      <c r="E87" s="6">
        <v>-8261</v>
      </c>
      <c r="F87" s="6">
        <v>4691</v>
      </c>
    </row>
    <row r="88" spans="1:6" ht="32" customHeight="1" outlineLevel="1" x14ac:dyDescent="0.2">
      <c r="A88" s="5" t="s">
        <v>85</v>
      </c>
      <c r="B88" s="6">
        <v>0</v>
      </c>
      <c r="C88" s="6">
        <v>0</v>
      </c>
      <c r="D88" s="6">
        <v>0</v>
      </c>
      <c r="E88" s="6">
        <v>-2100</v>
      </c>
      <c r="F88" s="6">
        <v>2100</v>
      </c>
    </row>
    <row r="89" spans="1:6" ht="32" customHeight="1" outlineLevel="1" x14ac:dyDescent="0.2">
      <c r="A89" s="5" t="s">
        <v>86</v>
      </c>
      <c r="B89" s="6">
        <v>-299</v>
      </c>
      <c r="C89" s="6">
        <v>-3000</v>
      </c>
      <c r="D89" s="6">
        <v>2701</v>
      </c>
      <c r="E89" s="6">
        <v>-2832.3</v>
      </c>
      <c r="F89" s="6">
        <v>2533.3000000000002</v>
      </c>
    </row>
    <row r="90" spans="1:6" ht="32" customHeight="1" outlineLevel="1" x14ac:dyDescent="0.2">
      <c r="A90" s="5" t="s">
        <v>87</v>
      </c>
      <c r="B90" s="6">
        <v>-3150</v>
      </c>
      <c r="C90" s="6">
        <v>-3999.9960000000001</v>
      </c>
      <c r="D90" s="6">
        <v>849.99599999999998</v>
      </c>
      <c r="E90" s="6">
        <v>-4062.5</v>
      </c>
      <c r="F90" s="6">
        <v>912.5</v>
      </c>
    </row>
    <row r="91" spans="1:6" ht="32" customHeight="1" outlineLevel="1" x14ac:dyDescent="0.2">
      <c r="A91" s="5" t="s">
        <v>88</v>
      </c>
      <c r="B91" s="6">
        <v>-1208.45</v>
      </c>
      <c r="C91" s="6">
        <v>-2000.0039999999999</v>
      </c>
      <c r="D91" s="6">
        <v>791.55399999999997</v>
      </c>
      <c r="E91" s="6">
        <v>-1117.3499999999999</v>
      </c>
      <c r="F91" s="6">
        <v>-91.1</v>
      </c>
    </row>
    <row r="92" spans="1:6" ht="32" customHeight="1" outlineLevel="1" x14ac:dyDescent="0.2">
      <c r="A92" s="5" t="s">
        <v>89</v>
      </c>
      <c r="B92" s="6">
        <v>-360</v>
      </c>
      <c r="C92" s="6">
        <v>-500.00400000000002</v>
      </c>
      <c r="D92" s="6">
        <v>140.00399999999999</v>
      </c>
      <c r="E92" s="6">
        <v>-447</v>
      </c>
      <c r="F92" s="6">
        <v>87</v>
      </c>
    </row>
    <row r="93" spans="1:6" ht="32" customHeight="1" outlineLevel="1" x14ac:dyDescent="0.2">
      <c r="A93" s="5" t="s">
        <v>90</v>
      </c>
      <c r="B93" s="6">
        <v>0</v>
      </c>
      <c r="C93" s="6">
        <v>0</v>
      </c>
      <c r="D93" s="6">
        <v>0</v>
      </c>
      <c r="E93" s="6">
        <v>-24118</v>
      </c>
      <c r="F93" s="6">
        <v>24118</v>
      </c>
    </row>
    <row r="94" spans="1:6" ht="32" customHeight="1" outlineLevel="1" x14ac:dyDescent="0.2">
      <c r="A94" s="5" t="s">
        <v>91</v>
      </c>
      <c r="B94" s="6">
        <v>-588</v>
      </c>
      <c r="C94" s="6">
        <v>0</v>
      </c>
      <c r="D94" s="6">
        <v>-588</v>
      </c>
      <c r="E94" s="6">
        <v>0</v>
      </c>
      <c r="F94" s="6">
        <v>-588</v>
      </c>
    </row>
    <row r="95" spans="1:6" ht="32" customHeight="1" outlineLevel="1" x14ac:dyDescent="0.2">
      <c r="A95" s="5" t="s">
        <v>92</v>
      </c>
      <c r="B95" s="6">
        <v>-15625</v>
      </c>
      <c r="C95" s="6">
        <v>-15999.995999999999</v>
      </c>
      <c r="D95" s="6">
        <v>374.99599999999998</v>
      </c>
      <c r="E95" s="6">
        <v>-16000</v>
      </c>
      <c r="F95" s="6">
        <v>375</v>
      </c>
    </row>
    <row r="96" spans="1:6" ht="32" customHeight="1" outlineLevel="1" x14ac:dyDescent="0.2">
      <c r="A96" s="5" t="s">
        <v>93</v>
      </c>
      <c r="B96" s="6">
        <v>-1875</v>
      </c>
      <c r="C96" s="6">
        <v>0</v>
      </c>
      <c r="D96" s="6">
        <v>-1875</v>
      </c>
      <c r="E96" s="6">
        <v>-42516.88</v>
      </c>
      <c r="F96" s="6">
        <v>40641.879999999997</v>
      </c>
    </row>
    <row r="97" spans="1:6" ht="32" customHeight="1" outlineLevel="1" x14ac:dyDescent="0.2">
      <c r="A97" s="5" t="s">
        <v>94</v>
      </c>
      <c r="B97" s="6">
        <v>-3338.51</v>
      </c>
      <c r="C97" s="6">
        <v>-3000</v>
      </c>
      <c r="D97" s="6">
        <v>-338.51</v>
      </c>
      <c r="E97" s="6">
        <v>-3133.21</v>
      </c>
      <c r="F97" s="6">
        <v>-205.3</v>
      </c>
    </row>
    <row r="98" spans="1:6" ht="32" customHeight="1" outlineLevel="1" x14ac:dyDescent="0.2">
      <c r="A98" s="5" t="s">
        <v>95</v>
      </c>
      <c r="B98" s="6">
        <v>-50000</v>
      </c>
      <c r="C98" s="6">
        <v>-42999.995999999999</v>
      </c>
      <c r="D98" s="6">
        <v>-7000.0039999999999</v>
      </c>
      <c r="E98" s="6">
        <v>-1441</v>
      </c>
      <c r="F98" s="6">
        <v>-48559</v>
      </c>
    </row>
    <row r="99" spans="1:6" ht="32" customHeight="1" outlineLevel="1" x14ac:dyDescent="0.2">
      <c r="A99" s="5" t="s">
        <v>96</v>
      </c>
      <c r="B99" s="6">
        <v>-5580</v>
      </c>
      <c r="C99" s="6">
        <v>-5000.0039999999999</v>
      </c>
      <c r="D99" s="6">
        <v>-579.99599999999998</v>
      </c>
      <c r="E99" s="6">
        <v>-5708</v>
      </c>
      <c r="F99" s="6">
        <v>128</v>
      </c>
    </row>
    <row r="100" spans="1:6" ht="32" customHeight="1" outlineLevel="1" x14ac:dyDescent="0.2">
      <c r="A100" s="5" t="s">
        <v>97</v>
      </c>
      <c r="B100" s="6">
        <v>-19242</v>
      </c>
      <c r="C100" s="6">
        <v>0</v>
      </c>
      <c r="D100" s="6">
        <v>-19242</v>
      </c>
      <c r="E100" s="6">
        <v>11762</v>
      </c>
      <c r="F100" s="6">
        <v>-31004</v>
      </c>
    </row>
    <row r="101" spans="1:6" ht="32" customHeight="1" outlineLevel="1" x14ac:dyDescent="0.2">
      <c r="A101" s="5" t="s">
        <v>98</v>
      </c>
      <c r="B101" s="6">
        <v>19242</v>
      </c>
      <c r="C101" s="6">
        <v>0</v>
      </c>
      <c r="D101" s="6">
        <v>19242</v>
      </c>
      <c r="E101" s="6">
        <v>-11762</v>
      </c>
      <c r="F101" s="6">
        <v>31004</v>
      </c>
    </row>
    <row r="102" spans="1:6" ht="18" customHeight="1" x14ac:dyDescent="0.2">
      <c r="A102" s="7" t="s">
        <v>81</v>
      </c>
      <c r="B102" s="8">
        <f>SUM(B85:B101)</f>
        <v>-86545.959999999992</v>
      </c>
      <c r="C102" s="8">
        <f>SUM(C85:C101)</f>
        <v>-76500</v>
      </c>
      <c r="D102" s="8">
        <f>SUM(D85:D101)</f>
        <v>-10045.959999999999</v>
      </c>
      <c r="E102" s="8">
        <f>SUM(E85:E101)</f>
        <v>-119738.24000000001</v>
      </c>
      <c r="F102" s="8">
        <f>SUM(F85:F101)</f>
        <v>33192.279999999984</v>
      </c>
    </row>
    <row r="103" spans="1:6" ht="48" customHeight="1" outlineLevel="1" x14ac:dyDescent="0.2">
      <c r="A103" s="1" t="s">
        <v>99</v>
      </c>
      <c r="B103" s="3" t="s">
        <v>0</v>
      </c>
      <c r="C103" s="3" t="s">
        <v>0</v>
      </c>
      <c r="D103" s="3" t="s">
        <v>0</v>
      </c>
      <c r="E103" s="3" t="s">
        <v>0</v>
      </c>
      <c r="F103" s="3" t="s">
        <v>0</v>
      </c>
    </row>
    <row r="104" spans="1:6" ht="32" customHeight="1" outlineLevel="1" x14ac:dyDescent="0.2">
      <c r="A104" s="5" t="s">
        <v>100</v>
      </c>
      <c r="B104" s="6">
        <v>-7000</v>
      </c>
      <c r="C104" s="6">
        <v>0</v>
      </c>
      <c r="D104" s="6">
        <v>-7000</v>
      </c>
      <c r="E104" s="6">
        <v>0</v>
      </c>
      <c r="F104" s="6">
        <v>-7000</v>
      </c>
    </row>
    <row r="105" spans="1:6" ht="32" customHeight="1" outlineLevel="1" x14ac:dyDescent="0.2">
      <c r="A105" s="5" t="s">
        <v>101</v>
      </c>
      <c r="B105" s="6">
        <v>-840</v>
      </c>
      <c r="C105" s="6">
        <v>0</v>
      </c>
      <c r="D105" s="6">
        <v>-840</v>
      </c>
      <c r="E105" s="6">
        <v>0</v>
      </c>
      <c r="F105" s="6">
        <v>-840</v>
      </c>
    </row>
    <row r="106" spans="1:6" ht="32" customHeight="1" outlineLevel="1" x14ac:dyDescent="0.2">
      <c r="A106" s="5" t="s">
        <v>102</v>
      </c>
      <c r="B106" s="6">
        <v>-119470.44</v>
      </c>
      <c r="C106" s="6">
        <v>-119000</v>
      </c>
      <c r="D106" s="6">
        <v>-470.44</v>
      </c>
      <c r="E106" s="6">
        <v>-118250</v>
      </c>
      <c r="F106" s="6">
        <v>-1220.44</v>
      </c>
    </row>
    <row r="107" spans="1:6" ht="32" customHeight="1" outlineLevel="1" x14ac:dyDescent="0.2">
      <c r="A107" s="5" t="s">
        <v>103</v>
      </c>
      <c r="B107" s="6">
        <v>0</v>
      </c>
      <c r="C107" s="6">
        <v>-500.00400000000002</v>
      </c>
      <c r="D107" s="6">
        <v>500.00400000000002</v>
      </c>
      <c r="E107" s="6">
        <v>-458.8</v>
      </c>
      <c r="F107" s="6">
        <v>458.8</v>
      </c>
    </row>
    <row r="108" spans="1:6" ht="32" customHeight="1" outlineLevel="1" x14ac:dyDescent="0.2">
      <c r="A108" s="5" t="s">
        <v>104</v>
      </c>
      <c r="B108" s="6">
        <v>0</v>
      </c>
      <c r="C108" s="6">
        <v>-99.995999999999995</v>
      </c>
      <c r="D108" s="6">
        <v>99.995999999999995</v>
      </c>
      <c r="E108" s="6">
        <v>-62</v>
      </c>
      <c r="F108" s="6">
        <v>62</v>
      </c>
    </row>
    <row r="109" spans="1:6" ht="32" customHeight="1" outlineLevel="1" x14ac:dyDescent="0.2">
      <c r="A109" s="5" t="s">
        <v>105</v>
      </c>
      <c r="B109" s="6">
        <v>-800.46</v>
      </c>
      <c r="C109" s="6">
        <v>0</v>
      </c>
      <c r="D109" s="6">
        <v>-800.46</v>
      </c>
      <c r="E109" s="6">
        <v>0</v>
      </c>
      <c r="F109" s="6">
        <v>-800.46</v>
      </c>
    </row>
    <row r="110" spans="1:6" ht="32" customHeight="1" outlineLevel="1" x14ac:dyDescent="0.2">
      <c r="A110" s="5" t="s">
        <v>106</v>
      </c>
      <c r="B110" s="6">
        <v>-25422.23</v>
      </c>
      <c r="C110" s="6">
        <v>-32000.004000000001</v>
      </c>
      <c r="D110" s="6">
        <v>6577.7740000000003</v>
      </c>
      <c r="E110" s="6">
        <v>-35000</v>
      </c>
      <c r="F110" s="6">
        <v>9577.77</v>
      </c>
    </row>
    <row r="111" spans="1:6" ht="32" customHeight="1" outlineLevel="1" x14ac:dyDescent="0.2">
      <c r="A111" s="5" t="s">
        <v>107</v>
      </c>
      <c r="B111" s="6">
        <v>0</v>
      </c>
      <c r="C111" s="6">
        <v>-500.00400000000002</v>
      </c>
      <c r="D111" s="6">
        <v>500.00400000000002</v>
      </c>
      <c r="E111" s="6">
        <v>-519</v>
      </c>
      <c r="F111" s="6">
        <v>519</v>
      </c>
    </row>
    <row r="112" spans="1:6" ht="18" customHeight="1" x14ac:dyDescent="0.2">
      <c r="A112" s="7" t="s">
        <v>99</v>
      </c>
      <c r="B112" s="8">
        <f>SUM(B104:B111)</f>
        <v>-153533.13</v>
      </c>
      <c r="C112" s="8">
        <f>SUM(C104:C111)</f>
        <v>-152100.008</v>
      </c>
      <c r="D112" s="8">
        <f>SUM(D104:D111)</f>
        <v>-1433.1220000000012</v>
      </c>
      <c r="E112" s="8">
        <f>SUM(E104:E111)</f>
        <v>-154289.79999999999</v>
      </c>
      <c r="F112" s="8">
        <f>SUM(F104:F111)</f>
        <v>756.66999999999825</v>
      </c>
    </row>
    <row r="113" spans="1:6" ht="48" customHeight="1" outlineLevel="1" x14ac:dyDescent="0.2">
      <c r="A113" s="1" t="s">
        <v>108</v>
      </c>
      <c r="B113" s="3" t="s">
        <v>0</v>
      </c>
      <c r="C113" s="3" t="s">
        <v>0</v>
      </c>
      <c r="D113" s="3" t="s">
        <v>0</v>
      </c>
      <c r="E113" s="3" t="s">
        <v>0</v>
      </c>
      <c r="F113" s="3" t="s">
        <v>0</v>
      </c>
    </row>
    <row r="114" spans="1:6" ht="32" customHeight="1" outlineLevel="1" x14ac:dyDescent="0.2">
      <c r="A114" s="5" t="s">
        <v>109</v>
      </c>
      <c r="B114" s="6">
        <v>-222847.05</v>
      </c>
      <c r="C114" s="6">
        <v>-222911.00399999999</v>
      </c>
      <c r="D114" s="6">
        <v>63.954000000000001</v>
      </c>
      <c r="E114" s="6">
        <v>-222847.05</v>
      </c>
      <c r="F114" s="6">
        <v>0</v>
      </c>
    </row>
    <row r="115" spans="1:6" ht="32" customHeight="1" outlineLevel="1" x14ac:dyDescent="0.2">
      <c r="A115" s="5" t="s">
        <v>110</v>
      </c>
      <c r="B115" s="6">
        <v>-286187.52000000002</v>
      </c>
      <c r="C115" s="6">
        <v>-281766</v>
      </c>
      <c r="D115" s="6">
        <v>-4421.5200000000004</v>
      </c>
      <c r="E115" s="6">
        <v>-281776.52</v>
      </c>
      <c r="F115" s="6">
        <v>-4411</v>
      </c>
    </row>
    <row r="116" spans="1:6" ht="32" customHeight="1" outlineLevel="1" x14ac:dyDescent="0.2">
      <c r="A116" s="5" t="s">
        <v>111</v>
      </c>
      <c r="B116" s="6">
        <v>-13029.19</v>
      </c>
      <c r="C116" s="6">
        <v>-13029</v>
      </c>
      <c r="D116" s="6">
        <v>-0.19</v>
      </c>
      <c r="E116" s="6">
        <v>-13029.19</v>
      </c>
      <c r="F116" s="6">
        <v>0</v>
      </c>
    </row>
    <row r="117" spans="1:6" ht="18" customHeight="1" x14ac:dyDescent="0.2">
      <c r="A117" s="7" t="s">
        <v>108</v>
      </c>
      <c r="B117" s="8">
        <f>SUM(B114:B116)</f>
        <v>-522063.76</v>
      </c>
      <c r="C117" s="8">
        <f>SUM(C114:C116)</f>
        <v>-517706.00399999996</v>
      </c>
      <c r="D117" s="8">
        <f>SUM(D114:D116)</f>
        <v>-4357.7560000000003</v>
      </c>
      <c r="E117" s="8">
        <f>SUM(E114:E116)</f>
        <v>-517652.76</v>
      </c>
      <c r="F117" s="8">
        <f>SUM(F114:F116)</f>
        <v>-4411</v>
      </c>
    </row>
    <row r="118" spans="1:6" ht="40" customHeight="1" x14ac:dyDescent="0.2">
      <c r="A118" s="1" t="s">
        <v>112</v>
      </c>
      <c r="B118" s="9">
        <f>SUM(B38:B50)+SUM(B53:B58)+B61+SUM(B64:B82)+SUM(B85:B101)+SUM(B104:B111)+SUM(B114:B116)</f>
        <v>-2234986.0300000003</v>
      </c>
      <c r="C118" s="9">
        <f>SUM(C38:C50)+SUM(C53:C58)+C61+SUM(C64:C82)+SUM(C85:C101)+SUM(C104:C111)+SUM(C114:C116)</f>
        <v>-2571106.0279999999</v>
      </c>
      <c r="D118" s="9">
        <f>SUM(D38:D50)+SUM(D53:D58)+D61+SUM(D64:D82)+SUM(D85:D101)+SUM(D104:D111)+SUM(D114:D116)</f>
        <v>336119.99800000002</v>
      </c>
      <c r="E118" s="9">
        <f>SUM(E38:E50)+SUM(E53:E58)+E61+SUM(E64:E82)+SUM(E85:E101)+SUM(E104:E111)+SUM(E114:E116)</f>
        <v>-8125378.7400000002</v>
      </c>
      <c r="F118" s="9">
        <f>SUM(F38:F50)+SUM(F53:F58)+F61+SUM(F64:F82)+SUM(F85:F101)+SUM(F104:F111)+SUM(F114:F116)</f>
        <v>5890392.7100000009</v>
      </c>
    </row>
    <row r="119" spans="1:6" ht="40" customHeight="1" x14ac:dyDescent="0.2">
      <c r="A119" s="1" t="s">
        <v>113</v>
      </c>
      <c r="B119" s="9">
        <f>SUM(B12:B15)+SUM(B18:B19)+SUM(B22:B25)+SUM(B28:B34)+SUM(B38:B50)+SUM(B53:B58)+B61+SUM(B64:B82)+SUM(B85:B101)+SUM(B104:B111)+SUM(B114:B116)</f>
        <v>574234.09000000008</v>
      </c>
      <c r="C119" s="9">
        <f>SUM(C12:C15)+SUM(C18:C19)+SUM(C22:C25)+SUM(C28:C34)+SUM(C38:C50)+SUM(C53:C58)+C61+SUM(C64:C82)+SUM(C85:C101)+SUM(C104:C111)+SUM(C114:C116)</f>
        <v>190993.97599999991</v>
      </c>
      <c r="D119" s="9">
        <f>SUM(D12:D15)+SUM(D18:D19)+SUM(D22:D25)+SUM(D28:D34)+SUM(D38:D50)+SUM(D53:D58)+D61+SUM(D64:D82)+SUM(D85:D101)+SUM(D104:D111)+SUM(D114:D116)</f>
        <v>383240.11399999994</v>
      </c>
      <c r="E119" s="9">
        <f>SUM(E12:E15)+SUM(E18:E19)+SUM(E22:E25)+SUM(E28:E34)+SUM(E38:E50)+SUM(E53:E58)+E61+SUM(E64:E82)+SUM(E85:E101)+SUM(E104:E111)+SUM(E114:E116)</f>
        <v>-5296635.3400000008</v>
      </c>
      <c r="F119" s="9">
        <f>SUM(F12:F15)+SUM(F18:F19)+SUM(F22:F25)+SUM(F28:F34)+SUM(F38:F50)+SUM(F53:F58)+F61+SUM(F64:F82)+SUM(F85:F101)+SUM(F104:F111)+SUM(F114:F116)</f>
        <v>5870869.4300000006</v>
      </c>
    </row>
    <row r="120" spans="1:6" ht="48" customHeight="1" outlineLevel="1" x14ac:dyDescent="0.2">
      <c r="A120" s="1" t="s">
        <v>114</v>
      </c>
      <c r="B120" s="3" t="s">
        <v>0</v>
      </c>
      <c r="C120" s="3" t="s">
        <v>0</v>
      </c>
      <c r="D120" s="3" t="s">
        <v>0</v>
      </c>
      <c r="E120" s="3" t="s">
        <v>0</v>
      </c>
      <c r="F120" s="3" t="s">
        <v>0</v>
      </c>
    </row>
    <row r="121" spans="1:6" ht="32" customHeight="1" outlineLevel="1" x14ac:dyDescent="0.2">
      <c r="A121" s="5" t="s">
        <v>115</v>
      </c>
      <c r="B121" s="6">
        <v>14694.06</v>
      </c>
      <c r="C121" s="6">
        <v>-2000</v>
      </c>
      <c r="D121" s="6">
        <v>16694.060000000001</v>
      </c>
      <c r="E121" s="6">
        <v>17655.41</v>
      </c>
      <c r="F121" s="6">
        <v>-2961.35</v>
      </c>
    </row>
    <row r="122" spans="1:6" ht="32" customHeight="1" outlineLevel="1" x14ac:dyDescent="0.2">
      <c r="A122" s="5" t="s">
        <v>116</v>
      </c>
      <c r="B122" s="6">
        <v>30</v>
      </c>
      <c r="C122" s="6">
        <v>0</v>
      </c>
      <c r="D122" s="6">
        <v>30</v>
      </c>
      <c r="E122" s="6">
        <v>19</v>
      </c>
      <c r="F122" s="6">
        <v>11</v>
      </c>
    </row>
    <row r="123" spans="1:6" ht="18" customHeight="1" x14ac:dyDescent="0.2">
      <c r="A123" s="7" t="s">
        <v>114</v>
      </c>
      <c r="B123" s="8">
        <f>SUM(B121:B122)</f>
        <v>14724.06</v>
      </c>
      <c r="C123" s="8">
        <f>SUM(C121:C122)</f>
        <v>-2000</v>
      </c>
      <c r="D123" s="8">
        <f>SUM(D121:D122)</f>
        <v>16724.060000000001</v>
      </c>
      <c r="E123" s="8">
        <f>SUM(E121:E122)</f>
        <v>17674.41</v>
      </c>
      <c r="F123" s="8">
        <f>SUM(F121:F122)</f>
        <v>-2950.35</v>
      </c>
    </row>
    <row r="124" spans="1:6" ht="48" customHeight="1" outlineLevel="1" x14ac:dyDescent="0.2">
      <c r="A124" s="1" t="s">
        <v>117</v>
      </c>
      <c r="B124" s="3" t="s">
        <v>0</v>
      </c>
      <c r="C124" s="3" t="s">
        <v>0</v>
      </c>
      <c r="D124" s="3" t="s">
        <v>0</v>
      </c>
      <c r="E124" s="3" t="s">
        <v>0</v>
      </c>
      <c r="F124" s="3" t="s">
        <v>0</v>
      </c>
    </row>
    <row r="125" spans="1:6" ht="32" customHeight="1" outlineLevel="1" x14ac:dyDescent="0.2">
      <c r="A125" s="5" t="s">
        <v>118</v>
      </c>
      <c r="B125" s="6">
        <v>-147655</v>
      </c>
      <c r="C125" s="6">
        <v>-160000</v>
      </c>
      <c r="D125" s="6">
        <v>12345</v>
      </c>
      <c r="E125" s="6">
        <v>-160305</v>
      </c>
      <c r="F125" s="6">
        <v>12650</v>
      </c>
    </row>
    <row r="126" spans="1:6" ht="32" customHeight="1" outlineLevel="1" x14ac:dyDescent="0.2">
      <c r="A126" s="5" t="s">
        <v>119</v>
      </c>
      <c r="B126" s="6">
        <v>-108.61</v>
      </c>
      <c r="C126" s="6">
        <v>0</v>
      </c>
      <c r="D126" s="6">
        <v>-108.61</v>
      </c>
      <c r="E126" s="6">
        <v>0</v>
      </c>
      <c r="F126" s="6">
        <v>-108.61</v>
      </c>
    </row>
    <row r="127" spans="1:6" ht="18" customHeight="1" x14ac:dyDescent="0.2">
      <c r="A127" s="7" t="s">
        <v>117</v>
      </c>
      <c r="B127" s="8">
        <f>SUM(B125:B126)</f>
        <v>-147763.60999999999</v>
      </c>
      <c r="C127" s="8">
        <f>SUM(C125:C126)</f>
        <v>-160000</v>
      </c>
      <c r="D127" s="8">
        <f>SUM(D125:D126)</f>
        <v>12236.39</v>
      </c>
      <c r="E127" s="8">
        <f>SUM(E125:E126)</f>
        <v>-160305</v>
      </c>
      <c r="F127" s="8">
        <f>SUM(F125:F126)</f>
        <v>12541.39</v>
      </c>
    </row>
    <row r="128" spans="1:6" ht="48" customHeight="1" outlineLevel="1" x14ac:dyDescent="0.2">
      <c r="A128" s="1" t="s">
        <v>120</v>
      </c>
      <c r="B128" s="3" t="s">
        <v>0</v>
      </c>
      <c r="C128" s="3" t="s">
        <v>0</v>
      </c>
      <c r="D128" s="3" t="s">
        <v>0</v>
      </c>
      <c r="E128" s="3" t="s">
        <v>0</v>
      </c>
      <c r="F128" s="3" t="s">
        <v>0</v>
      </c>
    </row>
    <row r="129" spans="1:6" ht="32" customHeight="1" outlineLevel="1" x14ac:dyDescent="0.2">
      <c r="A129" s="5" t="s">
        <v>121</v>
      </c>
      <c r="B129" s="6">
        <v>0</v>
      </c>
      <c r="C129" s="6">
        <v>0</v>
      </c>
      <c r="D129" s="6">
        <v>0</v>
      </c>
      <c r="E129" s="6">
        <v>3183</v>
      </c>
      <c r="F129" s="6">
        <v>-3183</v>
      </c>
    </row>
    <row r="130" spans="1:6" ht="18" customHeight="1" x14ac:dyDescent="0.2">
      <c r="A130" s="7" t="s">
        <v>120</v>
      </c>
      <c r="B130" s="8">
        <f>B129</f>
        <v>0</v>
      </c>
      <c r="C130" s="8">
        <f>C129</f>
        <v>0</v>
      </c>
      <c r="D130" s="8">
        <f>D129</f>
        <v>0</v>
      </c>
      <c r="E130" s="8">
        <f>E129</f>
        <v>3183</v>
      </c>
      <c r="F130" s="8">
        <f>F129</f>
        <v>-3183</v>
      </c>
    </row>
    <row r="131" spans="1:6" ht="40" customHeight="1" x14ac:dyDescent="0.2">
      <c r="A131" s="1" t="s">
        <v>122</v>
      </c>
      <c r="B131" s="9">
        <f>SUM(B121:B122)+SUM(B125:B126)+B129</f>
        <v>-133039.54999999999</v>
      </c>
      <c r="C131" s="9">
        <f>SUM(C121:C122)+SUM(C125:C126)+C129</f>
        <v>-162000</v>
      </c>
      <c r="D131" s="9">
        <f>SUM(D121:D122)+SUM(D125:D126)+D129</f>
        <v>28960.45</v>
      </c>
      <c r="E131" s="9">
        <f>SUM(E121:E122)+SUM(E125:E126)+E129</f>
        <v>-139447.59</v>
      </c>
      <c r="F131" s="9">
        <f>SUM(F121:F122)+SUM(F125:F126)+F129</f>
        <v>6408.0399999999991</v>
      </c>
    </row>
    <row r="132" spans="1:6" ht="40" customHeight="1" x14ac:dyDescent="0.2">
      <c r="A132" s="1" t="s">
        <v>123</v>
      </c>
      <c r="B132" s="9">
        <f>SUM(B12:B15)+SUM(B18:B19)+SUM(B22:B25)+SUM(B28:B34)+SUM(B38:B50)+SUM(B53:B58)+B61+SUM(B64:B82)+SUM(B85:B101)+SUM(B104:B111)+SUM(B114:B116)+SUM(B121:B122)+SUM(B125:B126)+B129</f>
        <v>441194.54000000015</v>
      </c>
      <c r="C132" s="9">
        <f>SUM(C12:C15)+SUM(C18:C19)+SUM(C22:C25)+SUM(C28:C34)+SUM(C38:C50)+SUM(C53:C58)+C61+SUM(C64:C82)+SUM(C85:C101)+SUM(C104:C111)+SUM(C114:C116)+SUM(C121:C122)+SUM(C125:C126)+C129</f>
        <v>28993.975999999908</v>
      </c>
      <c r="D132" s="9">
        <f>SUM(D12:D15)+SUM(D18:D19)+SUM(D22:D25)+SUM(D28:D34)+SUM(D38:D50)+SUM(D53:D58)+D61+SUM(D64:D82)+SUM(D85:D101)+SUM(D104:D111)+SUM(D114:D116)+SUM(D121:D122)+SUM(D125:D126)+D129</f>
        <v>412200.56399999995</v>
      </c>
      <c r="E132" s="9">
        <f>SUM(E12:E15)+SUM(E18:E19)+SUM(E22:E25)+SUM(E28:E34)+SUM(E38:E50)+SUM(E53:E58)+E61+SUM(E64:E82)+SUM(E85:E101)+SUM(E104:E111)+SUM(E114:E116)+SUM(E121:E122)+SUM(E125:E126)+E129</f>
        <v>-5436082.9300000006</v>
      </c>
      <c r="F132" s="9">
        <f>SUM(F12:F15)+SUM(F18:F19)+SUM(F22:F25)+SUM(F28:F34)+SUM(F38:F50)+SUM(F53:F58)+F61+SUM(F64:F82)+SUM(F85:F101)+SUM(F104:F111)+SUM(F114:F116)+SUM(F121:F122)+SUM(F125:F126)+F129</f>
        <v>5877277.4700000007</v>
      </c>
    </row>
    <row r="133" spans="1:6" ht="40" customHeight="1" x14ac:dyDescent="0.2">
      <c r="A133" s="1" t="s">
        <v>124</v>
      </c>
      <c r="B133" s="9">
        <f>SUM(B12:B15)+SUM(B18:B19)+SUM(B22:B25)+SUM(B28:B34)+SUM(B38:B50)+SUM(B53:B58)+B61+SUM(B64:B82)+SUM(B85:B101)+SUM(B104:B111)+SUM(B114:B116)+SUM(B121:B122)+SUM(B125:B126)+B129</f>
        <v>441194.54000000015</v>
      </c>
      <c r="C133" s="9">
        <f>SUM(C12:C15)+SUM(C18:C19)+SUM(C22:C25)+SUM(C28:C34)+SUM(C38:C50)+SUM(C53:C58)+C61+SUM(C64:C82)+SUM(C85:C101)+SUM(C104:C111)+SUM(C114:C116)+SUM(C121:C122)+SUM(C125:C126)+C129</f>
        <v>28993.975999999908</v>
      </c>
      <c r="D133" s="9">
        <f>SUM(D12:D15)+SUM(D18:D19)+SUM(D22:D25)+SUM(D28:D34)+SUM(D38:D50)+SUM(D53:D58)+D61+SUM(D64:D82)+SUM(D85:D101)+SUM(D104:D111)+SUM(D114:D116)+SUM(D121:D122)+SUM(D125:D126)+D129</f>
        <v>412200.56399999995</v>
      </c>
      <c r="E133" s="9">
        <f>SUM(E12:E15)+SUM(E18:E19)+SUM(E22:E25)+SUM(E28:E34)+SUM(E38:E50)+SUM(E53:E58)+E61+SUM(E64:E82)+SUM(E85:E101)+SUM(E104:E111)+SUM(E114:E116)+SUM(E121:E122)+SUM(E125:E126)+E129</f>
        <v>-5436082.9300000006</v>
      </c>
      <c r="F133" s="9">
        <f>SUM(F12:F15)+SUM(F18:F19)+SUM(F22:F25)+SUM(F28:F34)+SUM(F38:F50)+SUM(F53:F58)+F61+SUM(F64:F82)+SUM(F85:F101)+SUM(F104:F111)+SUM(F114:F116)+SUM(F121:F122)+SUM(F125:F126)+F129</f>
        <v>5877277.4700000007</v>
      </c>
    </row>
    <row r="134" spans="1:6" ht="15" x14ac:dyDescent="0.2">
      <c r="A134" s="1" t="s">
        <v>0</v>
      </c>
    </row>
    <row r="135" spans="1:6" ht="15" x14ac:dyDescent="0.2">
      <c r="A135" s="1" t="s">
        <v>125</v>
      </c>
    </row>
  </sheetData>
  <mergeCells count="9">
    <mergeCell ref="B6:F6"/>
    <mergeCell ref="B7:F7"/>
    <mergeCell ref="B9:D9"/>
    <mergeCell ref="E9:F9"/>
    <mergeCell ref="B1:F1"/>
    <mergeCell ref="B2:F2"/>
    <mergeCell ref="B3:F3"/>
    <mergeCell ref="B4:F4"/>
    <mergeCell ref="B5:F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Resultatrapport 2017</vt:lpstr>
      <vt:lpstr>Resultatrapport 2018</vt:lpstr>
      <vt:lpstr>Resultatrapport 2019</vt:lpstr>
      <vt:lpstr>Resultatrapport 2020</vt:lpstr>
      <vt:lpstr>Resultatrapport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UNIT4 WebInfo</dc:creator>
  <cp:lastModifiedBy>Håkan Malmer</cp:lastModifiedBy>
  <dcterms:created xsi:type="dcterms:W3CDTF">2022-02-09T16:46:36Z</dcterms:created>
  <dcterms:modified xsi:type="dcterms:W3CDTF">2022-02-09T15:58:24Z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